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231"/>
  <workbookPr/>
  <mc:AlternateContent xmlns:mc="http://schemas.openxmlformats.org/markup-compatibility/2006">
    <mc:Choice Requires="x15">
      <x15ac:absPath xmlns:x15ac="http://schemas.microsoft.com/office/spreadsheetml/2010/11/ac" url="C:\Users\86131\Desktop\"/>
    </mc:Choice>
  </mc:AlternateContent>
  <xr:revisionPtr revIDLastSave="0" documentId="13_ncr:1_{48AB7852-EB41-4161-90F5-A3C3997BCBA6}" xr6:coauthVersionLast="47" xr6:coauthVersionMax="47" xr10:uidLastSave="{00000000-0000-0000-0000-000000000000}"/>
  <bookViews>
    <workbookView xWindow="-120" yWindow="-120" windowWidth="29040" windowHeight="15720" xr2:uid="{00000000-000D-0000-FFFF-FFFF00000000}"/>
  </bookViews>
  <sheets>
    <sheet name="线槽及配件合计" sheetId="2" r:id="rId1"/>
  </sheets>
  <definedNames>
    <definedName name="_xlnm._FilterDatabase" localSheetId="0" hidden="1">线槽及配件合计!$A$1:$H$189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352" i="2" l="1"/>
  <c r="G351" i="2"/>
  <c r="G319" i="2"/>
  <c r="G329" i="2"/>
  <c r="G323" i="2"/>
  <c r="G324" i="2"/>
  <c r="G325" i="2"/>
  <c r="G326" i="2"/>
  <c r="G327" i="2"/>
  <c r="G328" i="2"/>
  <c r="G322" i="2"/>
  <c r="G333" i="2"/>
  <c r="G334" i="2"/>
  <c r="G336" i="2"/>
  <c r="G337" i="2"/>
  <c r="G338" i="2"/>
  <c r="G339" i="2"/>
  <c r="G340" i="2"/>
  <c r="G341" i="2"/>
  <c r="G342" i="2"/>
  <c r="G343" i="2"/>
  <c r="G344" i="2"/>
  <c r="G345" i="2"/>
  <c r="G346" i="2"/>
  <c r="G347" i="2"/>
  <c r="G348" i="2"/>
  <c r="G349" i="2"/>
  <c r="G350" i="2"/>
  <c r="G332" i="2"/>
  <c r="G208" i="2"/>
  <c r="G209" i="2"/>
  <c r="G214" i="2"/>
  <c r="G224" i="2"/>
  <c r="G227" i="2"/>
  <c r="G229" i="2"/>
  <c r="G230" i="2"/>
  <c r="G236" i="2"/>
  <c r="G247" i="2"/>
  <c r="G248" i="2"/>
  <c r="G250" i="2"/>
  <c r="G252" i="2"/>
  <c r="G253" i="2"/>
  <c r="G254" i="2"/>
  <c r="G257" i="2"/>
  <c r="G259" i="2"/>
  <c r="G261" i="2"/>
  <c r="G263" i="2"/>
  <c r="G268" i="2"/>
  <c r="G270" i="2"/>
  <c r="G272" i="2"/>
  <c r="G273" i="2"/>
  <c r="G274" i="2"/>
  <c r="G276" i="2"/>
  <c r="G277" i="2"/>
  <c r="G278" i="2"/>
  <c r="G280" i="2"/>
  <c r="G283" i="2"/>
  <c r="G287" i="2"/>
  <c r="G288" i="2"/>
  <c r="G290" i="2"/>
  <c r="G291" i="2"/>
  <c r="G293" i="2"/>
  <c r="G294" i="2"/>
  <c r="G295" i="2"/>
  <c r="G296" i="2"/>
  <c r="G297" i="2"/>
  <c r="G298" i="2"/>
  <c r="G299" i="2"/>
  <c r="G300" i="2"/>
  <c r="G301" i="2"/>
  <c r="G302" i="2"/>
  <c r="G303" i="2"/>
  <c r="G304" i="2"/>
  <c r="G305" i="2"/>
  <c r="G306" i="2"/>
  <c r="G307" i="2"/>
  <c r="G308" i="2"/>
  <c r="G309" i="2"/>
  <c r="G310" i="2"/>
  <c r="G311" i="2"/>
  <c r="G312" i="2"/>
  <c r="G313" i="2"/>
  <c r="G314" i="2"/>
  <c r="G315" i="2"/>
  <c r="G316" i="2"/>
  <c r="G317" i="2"/>
  <c r="G318" i="2"/>
  <c r="G16" i="2"/>
  <c r="G17" i="2"/>
  <c r="G28" i="2"/>
  <c r="G29" i="2"/>
  <c r="G30" i="2"/>
  <c r="G31" i="2"/>
  <c r="G32" i="2"/>
  <c r="G33" i="2"/>
  <c r="G48" i="2"/>
  <c r="G49" i="2"/>
  <c r="G59" i="2"/>
  <c r="G60" i="2"/>
  <c r="G61" i="2"/>
  <c r="G62" i="2"/>
  <c r="G63" i="2"/>
  <c r="G64" i="2"/>
  <c r="G81" i="2"/>
  <c r="G93" i="2"/>
  <c r="G95" i="2"/>
  <c r="G96" i="2"/>
  <c r="G97" i="2"/>
  <c r="G105" i="2"/>
  <c r="G116" i="2"/>
  <c r="G121" i="2"/>
  <c r="G123" i="2"/>
  <c r="G124" i="2"/>
  <c r="G125" i="2"/>
  <c r="G127" i="2"/>
  <c r="G128" i="2"/>
  <c r="G129" i="2"/>
  <c r="G130" i="2"/>
  <c r="G131" i="2"/>
  <c r="G133" i="2"/>
  <c r="G136" i="2"/>
  <c r="G137" i="2"/>
  <c r="G138" i="2"/>
  <c r="G140" i="2"/>
  <c r="G141" i="2"/>
  <c r="G142" i="2"/>
  <c r="G143" i="2"/>
  <c r="G144" i="2"/>
  <c r="G145" i="2"/>
  <c r="G147" i="2"/>
  <c r="G154" i="2"/>
  <c r="G156" i="2"/>
  <c r="G160" i="2"/>
  <c r="G161" i="2"/>
  <c r="G162" i="2"/>
  <c r="G163" i="2"/>
  <c r="G164" i="2"/>
  <c r="G165" i="2"/>
  <c r="G166" i="2"/>
  <c r="G167" i="2"/>
  <c r="G168" i="2"/>
  <c r="G169" i="2"/>
  <c r="G170" i="2"/>
  <c r="G171" i="2"/>
  <c r="G172" i="2"/>
  <c r="G173" i="2"/>
  <c r="G174" i="2"/>
  <c r="G175" i="2"/>
  <c r="G176" i="2"/>
  <c r="G177" i="2"/>
  <c r="G178" i="2"/>
  <c r="G179" i="2"/>
  <c r="G180" i="2"/>
  <c r="G181" i="2"/>
  <c r="G182" i="2"/>
  <c r="G183" i="2"/>
  <c r="G184" i="2"/>
  <c r="G185" i="2"/>
  <c r="G186" i="2"/>
  <c r="G187" i="2"/>
  <c r="G188" i="2"/>
  <c r="G189" i="2"/>
  <c r="E335" i="2"/>
  <c r="G335" i="2" s="1"/>
  <c r="E328" i="2"/>
  <c r="E327" i="2"/>
  <c r="E326" i="2"/>
  <c r="E325" i="2"/>
  <c r="E324" i="2"/>
  <c r="E323" i="2"/>
  <c r="E322" i="2"/>
  <c r="E292" i="2"/>
  <c r="G292" i="2" s="1"/>
  <c r="E289" i="2"/>
  <c r="G289" i="2" s="1"/>
  <c r="E286" i="2"/>
  <c r="G286" i="2" s="1"/>
  <c r="E285" i="2"/>
  <c r="G285" i="2" s="1"/>
  <c r="E284" i="2"/>
  <c r="G284" i="2" s="1"/>
  <c r="E283" i="2"/>
  <c r="E282" i="2"/>
  <c r="G282" i="2" s="1"/>
  <c r="E281" i="2"/>
  <c r="G281" i="2" s="1"/>
  <c r="E279" i="2"/>
  <c r="G279" i="2" s="1"/>
  <c r="E275" i="2"/>
  <c r="G275" i="2" s="1"/>
  <c r="E271" i="2"/>
  <c r="G271" i="2" s="1"/>
  <c r="E270" i="2"/>
  <c r="E269" i="2"/>
  <c r="G269" i="2" s="1"/>
  <c r="E267" i="2"/>
  <c r="G267" i="2" s="1"/>
  <c r="E266" i="2"/>
  <c r="G266" i="2" s="1"/>
  <c r="E265" i="2"/>
  <c r="G265" i="2" s="1"/>
  <c r="E264" i="2"/>
  <c r="G264" i="2" s="1"/>
  <c r="E263" i="2"/>
  <c r="E262" i="2"/>
  <c r="G262" i="2" s="1"/>
  <c r="E260" i="2"/>
  <c r="G260" i="2" s="1"/>
  <c r="E258" i="2"/>
  <c r="G258" i="2" s="1"/>
  <c r="E256" i="2"/>
  <c r="G256" i="2" s="1"/>
  <c r="E255" i="2"/>
  <c r="G255" i="2" s="1"/>
  <c r="E253" i="2"/>
  <c r="E252" i="2"/>
  <c r="E251" i="2"/>
  <c r="G251" i="2" s="1"/>
  <c r="E249" i="2"/>
  <c r="G249" i="2" s="1"/>
  <c r="E248" i="2"/>
  <c r="E247" i="2"/>
  <c r="E246" i="2"/>
  <c r="G246" i="2" s="1"/>
  <c r="E245" i="2"/>
  <c r="G245" i="2" s="1"/>
  <c r="E244" i="2"/>
  <c r="G244" i="2" s="1"/>
  <c r="E243" i="2"/>
  <c r="G243" i="2" s="1"/>
  <c r="E242" i="2"/>
  <c r="G242" i="2" s="1"/>
  <c r="E241" i="2"/>
  <c r="G241" i="2" s="1"/>
  <c r="E240" i="2"/>
  <c r="G240" i="2" s="1"/>
  <c r="E239" i="2"/>
  <c r="G239" i="2" s="1"/>
  <c r="E238" i="2"/>
  <c r="G238" i="2" s="1"/>
  <c r="E237" i="2"/>
  <c r="G237" i="2" s="1"/>
  <c r="E236" i="2"/>
  <c r="E235" i="2"/>
  <c r="G235" i="2" s="1"/>
  <c r="E234" i="2"/>
  <c r="G234" i="2" s="1"/>
  <c r="E233" i="2"/>
  <c r="G233" i="2" s="1"/>
  <c r="E232" i="2"/>
  <c r="G232" i="2" s="1"/>
  <c r="E231" i="2"/>
  <c r="G231" i="2" s="1"/>
  <c r="E230" i="2"/>
  <c r="E228" i="2"/>
  <c r="G228" i="2" s="1"/>
  <c r="E226" i="2"/>
  <c r="G226" i="2" s="1"/>
  <c r="E225" i="2"/>
  <c r="G225" i="2" s="1"/>
  <c r="E224" i="2"/>
  <c r="E223" i="2"/>
  <c r="G223" i="2" s="1"/>
  <c r="E222" i="2"/>
  <c r="G222" i="2" s="1"/>
  <c r="E221" i="2"/>
  <c r="G221" i="2" s="1"/>
  <c r="E220" i="2"/>
  <c r="G220" i="2" s="1"/>
  <c r="E219" i="2"/>
  <c r="G219" i="2" s="1"/>
  <c r="E218" i="2"/>
  <c r="G218" i="2" s="1"/>
  <c r="E217" i="2"/>
  <c r="G217" i="2" s="1"/>
  <c r="E216" i="2"/>
  <c r="G216" i="2" s="1"/>
  <c r="E215" i="2"/>
  <c r="G215" i="2" s="1"/>
  <c r="E214" i="2"/>
  <c r="E213" i="2"/>
  <c r="G213" i="2" s="1"/>
  <c r="E212" i="2"/>
  <c r="G212" i="2" s="1"/>
  <c r="E211" i="2"/>
  <c r="G211" i="2" s="1"/>
  <c r="E210" i="2"/>
  <c r="G210" i="2" s="1"/>
  <c r="E207" i="2"/>
  <c r="G207" i="2" s="1"/>
  <c r="E206" i="2"/>
  <c r="G206" i="2" s="1"/>
  <c r="E205" i="2"/>
  <c r="G205" i="2" s="1"/>
  <c r="E204" i="2"/>
  <c r="G204" i="2" s="1"/>
  <c r="E203" i="2"/>
  <c r="G203" i="2" s="1"/>
  <c r="E202" i="2"/>
  <c r="G202" i="2" s="1"/>
  <c r="E201" i="2"/>
  <c r="G201" i="2" s="1"/>
  <c r="E200" i="2"/>
  <c r="G200" i="2" s="1"/>
  <c r="E199" i="2"/>
  <c r="G199" i="2" s="1"/>
  <c r="E198" i="2"/>
  <c r="G198" i="2" s="1"/>
  <c r="E197" i="2"/>
  <c r="G197" i="2" s="1"/>
  <c r="E196" i="2"/>
  <c r="G196" i="2" s="1"/>
  <c r="E195" i="2"/>
  <c r="G195" i="2" s="1"/>
  <c r="E194" i="2"/>
  <c r="G194" i="2" s="1"/>
  <c r="E193" i="2"/>
  <c r="G193" i="2" s="1"/>
  <c r="E159" i="2"/>
  <c r="G159" i="2" s="1"/>
  <c r="E158" i="2"/>
  <c r="G158" i="2" s="1"/>
  <c r="E157" i="2"/>
  <c r="G157" i="2" s="1"/>
  <c r="E156" i="2"/>
  <c r="E155" i="2"/>
  <c r="G155" i="2" s="1"/>
  <c r="E154" i="2"/>
  <c r="E153" i="2"/>
  <c r="G153" i="2" s="1"/>
  <c r="E152" i="2"/>
  <c r="G152" i="2" s="1"/>
  <c r="E151" i="2"/>
  <c r="G151" i="2" s="1"/>
  <c r="E150" i="2"/>
  <c r="G150" i="2" s="1"/>
  <c r="E149" i="2"/>
  <c r="G149" i="2" s="1"/>
  <c r="E148" i="2"/>
  <c r="G148" i="2" s="1"/>
  <c r="E147" i="2"/>
  <c r="E146" i="2"/>
  <c r="G146" i="2" s="1"/>
  <c r="E145" i="2"/>
  <c r="E144" i="2"/>
  <c r="E139" i="2"/>
  <c r="G139" i="2" s="1"/>
  <c r="E135" i="2"/>
  <c r="G135" i="2" s="1"/>
  <c r="E134" i="2"/>
  <c r="G134" i="2" s="1"/>
  <c r="E132" i="2"/>
  <c r="G132" i="2" s="1"/>
  <c r="E127" i="2"/>
  <c r="E126" i="2"/>
  <c r="G126" i="2" s="1"/>
  <c r="E122" i="2"/>
  <c r="G122" i="2" s="1"/>
  <c r="E120" i="2"/>
  <c r="G120" i="2" s="1"/>
  <c r="E119" i="2"/>
  <c r="G119" i="2" s="1"/>
  <c r="E118" i="2"/>
  <c r="G118" i="2" s="1"/>
  <c r="E117" i="2"/>
  <c r="G117" i="2" s="1"/>
  <c r="E115" i="2"/>
  <c r="G115" i="2" s="1"/>
  <c r="E114" i="2"/>
  <c r="G114" i="2" s="1"/>
  <c r="E113" i="2"/>
  <c r="G113" i="2" s="1"/>
  <c r="E112" i="2"/>
  <c r="G112" i="2" s="1"/>
  <c r="E111" i="2"/>
  <c r="G111" i="2" s="1"/>
  <c r="E110" i="2"/>
  <c r="G110" i="2" s="1"/>
  <c r="E109" i="2"/>
  <c r="G109" i="2" s="1"/>
  <c r="E108" i="2"/>
  <c r="G108" i="2" s="1"/>
  <c r="E107" i="2"/>
  <c r="G107" i="2" s="1"/>
  <c r="E106" i="2"/>
  <c r="G106" i="2" s="1"/>
  <c r="E105" i="2"/>
  <c r="E104" i="2"/>
  <c r="G104" i="2" s="1"/>
  <c r="E103" i="2"/>
  <c r="G103" i="2" s="1"/>
  <c r="E102" i="2"/>
  <c r="G102" i="2" s="1"/>
  <c r="E101" i="2"/>
  <c r="G101" i="2" s="1"/>
  <c r="E100" i="2"/>
  <c r="G100" i="2" s="1"/>
  <c r="E99" i="2"/>
  <c r="G99" i="2" s="1"/>
  <c r="E98" i="2"/>
  <c r="G98" i="2" s="1"/>
  <c r="E97" i="2"/>
  <c r="E96" i="2"/>
  <c r="E95" i="2"/>
  <c r="E94" i="2"/>
  <c r="G94" i="2" s="1"/>
  <c r="E93" i="2"/>
  <c r="E92" i="2"/>
  <c r="G92" i="2" s="1"/>
  <c r="E91" i="2"/>
  <c r="G91" i="2" s="1"/>
  <c r="E90" i="2"/>
  <c r="G90" i="2" s="1"/>
  <c r="E89" i="2"/>
  <c r="G89" i="2" s="1"/>
  <c r="E88" i="2"/>
  <c r="G88" i="2" s="1"/>
  <c r="E87" i="2"/>
  <c r="G87" i="2" s="1"/>
  <c r="E86" i="2"/>
  <c r="G86" i="2" s="1"/>
  <c r="E85" i="2"/>
  <c r="G85" i="2" s="1"/>
  <c r="E84" i="2"/>
  <c r="G84" i="2" s="1"/>
  <c r="E83" i="2"/>
  <c r="G83" i="2" s="1"/>
  <c r="E82" i="2"/>
  <c r="G82" i="2" s="1"/>
  <c r="E81" i="2"/>
  <c r="E80" i="2"/>
  <c r="G80" i="2" s="1"/>
  <c r="E79" i="2"/>
  <c r="G79" i="2" s="1"/>
  <c r="E78" i="2"/>
  <c r="G78" i="2" s="1"/>
  <c r="E77" i="2"/>
  <c r="G77" i="2" s="1"/>
  <c r="E76" i="2"/>
  <c r="G76" i="2" s="1"/>
  <c r="E75" i="2"/>
  <c r="G75" i="2" s="1"/>
  <c r="E74" i="2"/>
  <c r="G74" i="2" s="1"/>
  <c r="E73" i="2"/>
  <c r="G73" i="2" s="1"/>
  <c r="E72" i="2"/>
  <c r="G72" i="2" s="1"/>
  <c r="E71" i="2"/>
  <c r="G71" i="2" s="1"/>
  <c r="E70" i="2"/>
  <c r="G70" i="2" s="1"/>
  <c r="E69" i="2"/>
  <c r="G69" i="2" s="1"/>
  <c r="E68" i="2"/>
  <c r="G68" i="2" s="1"/>
  <c r="E67" i="2"/>
  <c r="G67" i="2" s="1"/>
  <c r="E66" i="2"/>
  <c r="G66" i="2" s="1"/>
  <c r="E65" i="2"/>
  <c r="G65" i="2" s="1"/>
  <c r="E64" i="2"/>
  <c r="E63" i="2"/>
  <c r="E62" i="2"/>
  <c r="E61" i="2"/>
  <c r="E60" i="2"/>
  <c r="E58" i="2"/>
  <c r="G58" i="2" s="1"/>
  <c r="E57" i="2"/>
  <c r="G57" i="2" s="1"/>
  <c r="E56" i="2"/>
  <c r="G56" i="2" s="1"/>
  <c r="E55" i="2"/>
  <c r="G55" i="2" s="1"/>
  <c r="E54" i="2"/>
  <c r="G54" i="2" s="1"/>
  <c r="E53" i="2"/>
  <c r="G53" i="2" s="1"/>
  <c r="E52" i="2"/>
  <c r="G52" i="2" s="1"/>
  <c r="E51" i="2"/>
  <c r="G51" i="2" s="1"/>
  <c r="E50" i="2"/>
  <c r="G50" i="2" s="1"/>
  <c r="E49" i="2"/>
  <c r="E48" i="2"/>
  <c r="E47" i="2"/>
  <c r="G47" i="2" s="1"/>
  <c r="E46" i="2"/>
  <c r="G46" i="2" s="1"/>
  <c r="E45" i="2"/>
  <c r="G45" i="2" s="1"/>
  <c r="E44" i="2"/>
  <c r="G44" i="2" s="1"/>
  <c r="E43" i="2"/>
  <c r="G43" i="2" s="1"/>
  <c r="E42" i="2"/>
  <c r="G42" i="2" s="1"/>
  <c r="E41" i="2"/>
  <c r="G41" i="2" s="1"/>
  <c r="E40" i="2"/>
  <c r="G40" i="2" s="1"/>
  <c r="E39" i="2"/>
  <c r="G39" i="2" s="1"/>
  <c r="E38" i="2"/>
  <c r="G38" i="2" s="1"/>
  <c r="E37" i="2"/>
  <c r="G37" i="2" s="1"/>
  <c r="E36" i="2"/>
  <c r="G36" i="2" s="1"/>
  <c r="E35" i="2"/>
  <c r="G35" i="2" s="1"/>
  <c r="E34" i="2"/>
  <c r="G34" i="2" s="1"/>
  <c r="E33" i="2"/>
  <c r="E32" i="2"/>
  <c r="E31" i="2"/>
  <c r="E30" i="2"/>
  <c r="E29" i="2"/>
  <c r="E28" i="2"/>
  <c r="E27" i="2"/>
  <c r="G27" i="2" s="1"/>
  <c r="E26" i="2"/>
  <c r="G26" i="2" s="1"/>
  <c r="E25" i="2"/>
  <c r="G25" i="2" s="1"/>
  <c r="E24" i="2"/>
  <c r="G24" i="2" s="1"/>
  <c r="E23" i="2"/>
  <c r="G23" i="2" s="1"/>
  <c r="E22" i="2"/>
  <c r="G22" i="2" s="1"/>
  <c r="E21" i="2"/>
  <c r="G21" i="2" s="1"/>
  <c r="E20" i="2"/>
  <c r="G20" i="2" s="1"/>
  <c r="E19" i="2"/>
  <c r="G19" i="2" s="1"/>
  <c r="E18" i="2"/>
  <c r="G18" i="2" s="1"/>
  <c r="E17" i="2"/>
  <c r="E16" i="2"/>
  <c r="E15" i="2"/>
  <c r="G15" i="2" s="1"/>
  <c r="E14" i="2"/>
  <c r="G14" i="2" s="1"/>
  <c r="E13" i="2"/>
  <c r="G13" i="2" s="1"/>
  <c r="E12" i="2"/>
  <c r="G12" i="2" s="1"/>
  <c r="E11" i="2"/>
  <c r="G11" i="2" s="1"/>
  <c r="E10" i="2"/>
  <c r="G10" i="2" s="1"/>
  <c r="E9" i="2"/>
  <c r="G9" i="2" s="1"/>
  <c r="E8" i="2"/>
  <c r="G8" i="2" s="1"/>
  <c r="E7" i="2"/>
  <c r="G7" i="2" s="1"/>
  <c r="E6" i="2"/>
  <c r="G6" i="2" s="1"/>
  <c r="E5" i="2"/>
  <c r="G5" i="2" s="1"/>
  <c r="E4" i="2"/>
  <c r="G4" i="2" s="1"/>
  <c r="E3" i="2"/>
  <c r="G3" i="2" s="1"/>
  <c r="G190" i="2" l="1"/>
</calcChain>
</file>

<file path=xl/sharedStrings.xml><?xml version="1.0" encoding="utf-8"?>
<sst xmlns="http://schemas.openxmlformats.org/spreadsheetml/2006/main" count="1121" uniqueCount="181">
  <si>
    <t>6033、6035地块镀锌线槽及配件</t>
  </si>
  <si>
    <t>序号</t>
  </si>
  <si>
    <t>名称</t>
  </si>
  <si>
    <t>规格</t>
  </si>
  <si>
    <t>单位</t>
  </si>
  <si>
    <t>数量</t>
  </si>
  <si>
    <t>水平镀锌线槽</t>
  </si>
  <si>
    <t>100*100</t>
  </si>
  <si>
    <t>米</t>
  </si>
  <si>
    <t>加隔板</t>
  </si>
  <si>
    <t>200*100</t>
  </si>
  <si>
    <t>200*150</t>
  </si>
  <si>
    <t>300*100</t>
  </si>
  <si>
    <t>300*150</t>
  </si>
  <si>
    <t>400*100</t>
  </si>
  <si>
    <t>400*150</t>
  </si>
  <si>
    <t>500*100</t>
  </si>
  <si>
    <t>500*150</t>
  </si>
  <si>
    <t>150*100</t>
  </si>
  <si>
    <t>600*100</t>
  </si>
  <si>
    <t>600*150</t>
  </si>
  <si>
    <t>800*150</t>
  </si>
  <si>
    <t>竖向镀锌线槽</t>
  </si>
  <si>
    <t>电井用</t>
  </si>
  <si>
    <t>竖向</t>
  </si>
  <si>
    <t>水平弯头</t>
  </si>
  <si>
    <t>个</t>
  </si>
  <si>
    <t>水平三通</t>
  </si>
  <si>
    <t>水平四通</t>
  </si>
  <si>
    <t>垂直下弯</t>
  </si>
  <si>
    <t>垂直上弯</t>
  </si>
  <si>
    <t>上垂直三通</t>
  </si>
  <si>
    <t>下垂直三通</t>
  </si>
  <si>
    <t>下边垂直三通</t>
  </si>
  <si>
    <t>左下弯</t>
  </si>
  <si>
    <t>左上弯</t>
  </si>
  <si>
    <t>右上弯</t>
  </si>
  <si>
    <t>右下弯</t>
  </si>
  <si>
    <t>左上三通</t>
  </si>
  <si>
    <t>右上三通</t>
  </si>
  <si>
    <t>封口堵头</t>
  </si>
  <si>
    <t>伸缩节</t>
  </si>
  <si>
    <t>异形三通</t>
  </si>
  <si>
    <t>300*100
500*100                                500*100</t>
  </si>
  <si>
    <t>300*100
500*150                                500*150</t>
  </si>
  <si>
    <t>500*100
500*150                                500*100</t>
  </si>
  <si>
    <t>100*100
500*150                              500*150</t>
  </si>
  <si>
    <t>300*100
200*100                              500*100</t>
  </si>
  <si>
    <t>300*100
100*100                              300*100</t>
  </si>
  <si>
    <t>100*100
300*100                              300*100</t>
  </si>
  <si>
    <t>异形四通</t>
  </si>
  <si>
    <t>300*100
300*100                             500*150                             300*100</t>
  </si>
  <si>
    <t>600*150
200*100                             600*150</t>
  </si>
  <si>
    <t>200*100
600*150                            600*150</t>
  </si>
  <si>
    <t>400*150
600*150                             600*150</t>
  </si>
  <si>
    <t>配电室</t>
  </si>
  <si>
    <t>200*100
400*100                             400*100</t>
  </si>
  <si>
    <t>300*100
400*100                             400*100</t>
  </si>
  <si>
    <t>400*100
300*100                             300*100</t>
  </si>
  <si>
    <t>400*100
200*100                             400*100</t>
  </si>
  <si>
    <t>300*100
400*100                             200*100</t>
  </si>
  <si>
    <t>300*100
600*150                             600*150</t>
  </si>
  <si>
    <t>600*150
300*100                             300*100</t>
  </si>
  <si>
    <t>异形弯头</t>
  </si>
  <si>
    <t xml:space="preserve">                                 200*100
300*150                                        </t>
  </si>
  <si>
    <t xml:space="preserve">                              300*100
100*100                                                                           </t>
  </si>
  <si>
    <t xml:space="preserve">                                    200*100
300*100                               </t>
  </si>
  <si>
    <t xml:space="preserve">                                    400*150
300*150                               </t>
  </si>
  <si>
    <t xml:space="preserve">                                    200*100
400*150                               </t>
  </si>
  <si>
    <t>200*100
300*150                             300*150</t>
  </si>
  <si>
    <t>200*100
200*100                             300*150</t>
  </si>
  <si>
    <t>400*150
300*150                             300*150</t>
  </si>
  <si>
    <t>200*100
300*150                            200*100</t>
  </si>
  <si>
    <t>300*150
200*100                             300*150</t>
  </si>
  <si>
    <t>300*150
300*150                             200*100</t>
  </si>
  <si>
    <t>200*100
400*150                             300*150</t>
  </si>
  <si>
    <t>200*100
400*150                             400*150</t>
  </si>
  <si>
    <t>500*150
300*150                             400*150</t>
  </si>
  <si>
    <t>异形下边垂直三通</t>
  </si>
  <si>
    <t>100*100
200*100                             200*100</t>
  </si>
  <si>
    <t>400*100
200*100                              200*100</t>
  </si>
  <si>
    <t>200*100
300*100                                300*100</t>
  </si>
  <si>
    <t>200*100
300*100                                200*100</t>
  </si>
  <si>
    <t>200*100
 200*100                                300*100</t>
  </si>
  <si>
    <t>300*100
200*100                              200*100</t>
  </si>
  <si>
    <t>300*100
300*100                              200*100</t>
  </si>
  <si>
    <t>200*100
300*150                              400*150</t>
  </si>
  <si>
    <t>200*150
300*150                              200*100</t>
  </si>
  <si>
    <t>300*150
200*100                              200*100</t>
  </si>
  <si>
    <t>300*100
100*100                                400*100</t>
  </si>
  <si>
    <t>600*100
400*100                              100*100</t>
  </si>
  <si>
    <t>400*100
200*100                              600*100</t>
  </si>
  <si>
    <t>600*150
500*150                            150*100</t>
  </si>
  <si>
    <t>300*150
600*150                             600*150</t>
  </si>
  <si>
    <t>150*100
800*150                             800*150</t>
  </si>
  <si>
    <t>800*150
300*150                             800*150</t>
  </si>
  <si>
    <t>800*150
150*100                             800*150</t>
  </si>
  <si>
    <t>300*150
800*150                             800*150</t>
  </si>
  <si>
    <t>300*100
400*150                                400*150</t>
  </si>
  <si>
    <t>400*150
400*100                                500*150</t>
  </si>
  <si>
    <t>100*100
400*100                                300*100</t>
  </si>
  <si>
    <t>300*100
400*100                              500*150</t>
  </si>
  <si>
    <t>400*100
300*100                              200*100</t>
  </si>
  <si>
    <t>300*100
200*100                                300*100</t>
  </si>
  <si>
    <t>100*100
200*100                              100*100</t>
  </si>
  <si>
    <t>300*100
200*100                              300*100</t>
  </si>
  <si>
    <t>300*100
200*100                             300*150</t>
  </si>
  <si>
    <t>300*100
300*150                             300*150</t>
  </si>
  <si>
    <t>300*100
300*100                             400*150</t>
  </si>
  <si>
    <t>200*150
400*150                             400*150</t>
  </si>
  <si>
    <t>600*150
400*150                             400*150</t>
  </si>
  <si>
    <t>600*150
300*150                             600*150</t>
  </si>
  <si>
    <t xml:space="preserve">                       300*100
     300*100                        300*100  
                       200*100</t>
  </si>
  <si>
    <t xml:space="preserve">                       200*100
     400*100                        400*100  
                       400*100</t>
  </si>
  <si>
    <t>6033、6035地块防火线槽及配件</t>
  </si>
  <si>
    <t>水平防火线槽</t>
  </si>
  <si>
    <t>竖向防火桥架</t>
  </si>
  <si>
    <t>竖向防火线槽</t>
  </si>
  <si>
    <t>垂直左上三通</t>
  </si>
  <si>
    <t>垂直右上三通</t>
  </si>
  <si>
    <t>上边垂直三通</t>
  </si>
  <si>
    <t>变径头</t>
  </si>
  <si>
    <t>600*150变400*100</t>
  </si>
  <si>
    <t>200*100
400*100                             200*100</t>
  </si>
  <si>
    <t>200*100
600*150                             400*100</t>
  </si>
  <si>
    <t>300*100
200*100                             200*100</t>
  </si>
  <si>
    <t>400*100
400*100                             200*100</t>
  </si>
  <si>
    <t>200*100
600*150                             600*150</t>
  </si>
  <si>
    <t>600*150
600*150                             300*100</t>
  </si>
  <si>
    <t>150*100
300*100                              300*100</t>
  </si>
  <si>
    <t>300*100
150*100                             300*100</t>
  </si>
  <si>
    <t>300*150
200*100                             200*100</t>
  </si>
  <si>
    <t>200*100
300*150                             200*100</t>
  </si>
  <si>
    <t>400+150
200*100                             300*150</t>
  </si>
  <si>
    <t>300*150
200*100                              300*150</t>
  </si>
  <si>
    <t>200*100
200*100                              300*150</t>
  </si>
  <si>
    <t xml:space="preserve">
    200*100                         
                      400*150</t>
  </si>
  <si>
    <t>100*100
150*100                              150*100</t>
  </si>
  <si>
    <t>100*100
200*100                              200*100</t>
  </si>
  <si>
    <t>150*100
200*100                              200*100</t>
  </si>
  <si>
    <t>200*100
150*100                              150*100</t>
  </si>
  <si>
    <t>200*100
100*100                              100*100</t>
  </si>
  <si>
    <t>200*100
400*150                             200*100</t>
  </si>
  <si>
    <t>200*100
300*100                             300*100</t>
  </si>
  <si>
    <t>200*100
300*100                             200*100</t>
  </si>
  <si>
    <t>400*150
200*100                             400*150</t>
  </si>
  <si>
    <t>300*100
400*150                             600*150</t>
  </si>
  <si>
    <t>300*150
400*150                             200*100</t>
  </si>
  <si>
    <t>300*100
400*150                             400*150</t>
  </si>
  <si>
    <t>400*150
300*100                             400*150</t>
  </si>
  <si>
    <t>400*150
400*150                             300*100</t>
  </si>
  <si>
    <t>400*150
400*150                             200*100</t>
  </si>
  <si>
    <t xml:space="preserve">                       200*100
     100*100                        100*100  
                       200*100</t>
  </si>
  <si>
    <t xml:space="preserve">                       300*100
     200*100                        200*100  
                       300*100</t>
  </si>
  <si>
    <t xml:space="preserve">                       400*150
     300*150                        300*150  
                       400*150</t>
  </si>
  <si>
    <t xml:space="preserve">                       600*150
     600*150                        600*150  
                       400*150</t>
  </si>
  <si>
    <t>防火梯架线槽</t>
  </si>
  <si>
    <t xml:space="preserve"> 防水型线槽及配件</t>
  </si>
  <si>
    <t>备注</t>
  </si>
  <si>
    <t>防水型</t>
  </si>
  <si>
    <t>150*100
150*100                             300*150</t>
  </si>
  <si>
    <t>200*150
300*150                             300*150</t>
  </si>
  <si>
    <t xml:space="preserve">                        400*150
     150*100                          300*150  
                        150*100</t>
  </si>
  <si>
    <t>报价须知</t>
  </si>
  <si>
    <t>1、所有线槽钢板厚度、镀锌层厚度均应满足国标标准</t>
  </si>
  <si>
    <t>2、配件材质应与其对应的线槽材质配套统一</t>
  </si>
  <si>
    <t>3、厂家根据桥架规格长度提供相应数量、规格的紧固件（紧固件包含螺栓螺母、平弹垫，不含跨接线），防火桥架及喷塑桥架预留跨接线孔，其孔边无涂层。</t>
  </si>
  <si>
    <t>4、提供厂家资质，出厂检测报告，每种规格桥架的第三方检测报告、合格证等</t>
  </si>
  <si>
    <t>防火桥架检测报告内必须有防火检测项。</t>
  </si>
  <si>
    <t>参考标准：T/CECS 31-2017</t>
  </si>
  <si>
    <r>
      <t>5、材料单价包括不限于材料原值、增值税费、合同指定地点运输费（分批次）、装卸车费（分批次）及市场价格波动风险费等。</t>
    </r>
    <r>
      <rPr>
        <b/>
        <sz val="12"/>
        <color theme="1"/>
        <rFont val="Times New Roman"/>
        <family val="1"/>
      </rPr>
      <t xml:space="preserve"> </t>
    </r>
  </si>
  <si>
    <t>6、投标人自行考虑因订货数量少而产生的运费，装卸费。</t>
  </si>
  <si>
    <t>7、因施工场地有限，投标人应接受招标人根据施工进度需要将盖板等后期安装的部件存放于投标人处，投标人免费保管，直至安装使用完成。</t>
  </si>
  <si>
    <t>8、工程量清单有误、缺项漏项处理原则：</t>
  </si>
  <si>
    <t>（1）合同中有类似于变更材料的固定单价，参照类似固定单价调整；</t>
  </si>
  <si>
    <t>（2）合同中没有适用的固定单价，由承包人申报经发包人审批后确定。</t>
  </si>
  <si>
    <t>含税单价</t>
    <phoneticPr fontId="11" type="noConversion"/>
  </si>
  <si>
    <t>含税合价</t>
    <phoneticPr fontId="11" type="noConversion"/>
  </si>
  <si>
    <t>备注</t>
    <phoneticPr fontId="11" type="noConversion"/>
  </si>
  <si>
    <t>小计</t>
    <phoneticPr fontId="11" type="noConversion"/>
  </si>
  <si>
    <t>合计</t>
    <phoneticPr fontId="1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</si>
</sst>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等线"/>
      <charset val="134"/>
      <scheme val="minor"/>
    </font>
    <font>
      <sz val="18"/>
      <color rgb="FFFF0000"/>
      <name val="等线"/>
      <family val="3"/>
      <charset val="134"/>
      <scheme val="minor"/>
    </font>
    <font>
      <sz val="12"/>
      <color theme="1"/>
      <name val="等线"/>
      <family val="3"/>
      <charset val="134"/>
      <scheme val="minor"/>
    </font>
    <font>
      <sz val="11"/>
      <name val="等线"/>
      <family val="3"/>
      <charset val="134"/>
      <scheme val="minor"/>
    </font>
    <font>
      <sz val="20"/>
      <color theme="1"/>
      <name val="等线"/>
      <family val="3"/>
      <charset val="134"/>
      <scheme val="minor"/>
    </font>
    <font>
      <sz val="18"/>
      <color theme="1"/>
      <name val="等线"/>
      <family val="3"/>
      <charset val="134"/>
      <scheme val="minor"/>
    </font>
    <font>
      <sz val="18"/>
      <name val="等线"/>
      <family val="3"/>
      <charset val="134"/>
      <scheme val="minor"/>
    </font>
    <font>
      <b/>
      <sz val="11"/>
      <color theme="1"/>
      <name val="宋体"/>
      <family val="3"/>
      <charset val="134"/>
    </font>
    <font>
      <sz val="11"/>
      <color theme="1"/>
      <name val="等线"/>
      <family val="3"/>
      <charset val="134"/>
    </font>
    <font>
      <b/>
      <sz val="11"/>
      <color theme="1"/>
      <name val="等线"/>
      <family val="3"/>
      <charset val="134"/>
      <scheme val="minor"/>
    </font>
    <font>
      <b/>
      <sz val="12"/>
      <color theme="1"/>
      <name val="Times New Roman"/>
      <family val="1"/>
    </font>
    <font>
      <sz val="9"/>
      <name val="等线"/>
      <family val="3"/>
      <charset val="134"/>
      <scheme val="minor"/>
    </font>
    <font>
      <b/>
      <sz val="12"/>
      <color theme="1"/>
      <name val="等线"/>
      <family val="3"/>
      <charset val="134"/>
      <scheme val="minor"/>
    </font>
    <font>
      <b/>
      <sz val="10"/>
      <color theme="1"/>
      <name val="等线"/>
      <family val="3"/>
      <charset val="134"/>
      <scheme val="minor"/>
    </font>
  </fonts>
  <fills count="2">
    <fill>
      <patternFill patternType="none"/>
    </fill>
    <fill>
      <patternFill patternType="gray125"/>
    </fill>
  </fills>
  <borders count="9">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alignment vertical="center"/>
    </xf>
  </cellStyleXfs>
  <cellXfs count="26">
    <xf numFmtId="0" fontId="0" fillId="0" borderId="0" xfId="0">
      <alignment vertical="center"/>
    </xf>
    <xf numFmtId="0" fontId="2" fillId="0" borderId="2" xfId="0" applyFont="1" applyBorder="1" applyAlignment="1">
      <alignment horizontal="center" vertical="center"/>
    </xf>
    <xf numFmtId="0" fontId="0" fillId="0" borderId="2" xfId="0" applyBorder="1" applyAlignment="1">
      <alignment horizontal="center" vertical="center"/>
    </xf>
    <xf numFmtId="0" fontId="0" fillId="0" borderId="2" xfId="0" applyBorder="1" applyAlignment="1">
      <alignment horizontal="center" vertical="top" wrapText="1"/>
    </xf>
    <xf numFmtId="0" fontId="3" fillId="0" borderId="2" xfId="0" applyFont="1" applyBorder="1" applyAlignment="1">
      <alignment horizontal="center" vertical="center"/>
    </xf>
    <xf numFmtId="0" fontId="4" fillId="0" borderId="2" xfId="0" applyFont="1" applyBorder="1" applyAlignment="1">
      <alignment horizontal="center" vertical="center"/>
    </xf>
    <xf numFmtId="0" fontId="0" fillId="0" borderId="2" xfId="0" applyBorder="1" applyAlignment="1">
      <alignment horizontal="left" vertical="center" wrapText="1"/>
    </xf>
    <xf numFmtId="0" fontId="0" fillId="0" borderId="0" xfId="0" applyAlignment="1">
      <alignment horizontal="center" vertical="center"/>
    </xf>
    <xf numFmtId="0" fontId="1" fillId="0" borderId="1"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5" fillId="0" borderId="2" xfId="0" applyFont="1" applyBorder="1" applyAlignment="1">
      <alignment horizontal="center" vertical="center"/>
    </xf>
    <xf numFmtId="0" fontId="6" fillId="0" borderId="2" xfId="0" applyFont="1" applyBorder="1" applyAlignment="1">
      <alignment horizontal="center" vertical="center"/>
    </xf>
    <xf numFmtId="0" fontId="7" fillId="0" borderId="0" xfId="0" applyFont="1" applyAlignment="1">
      <alignment horizontal="left" vertical="center"/>
    </xf>
    <xf numFmtId="0" fontId="0" fillId="0" borderId="0" xfId="0" applyAlignment="1">
      <alignment horizontal="left" vertical="center"/>
    </xf>
    <xf numFmtId="0" fontId="0" fillId="0" borderId="0" xfId="0" applyAlignment="1">
      <alignment horizontal="left" vertical="center" wrapText="1"/>
    </xf>
    <xf numFmtId="0" fontId="8" fillId="0" borderId="0" xfId="0" applyFont="1" applyAlignment="1">
      <alignment horizontal="left" vertical="center"/>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9" fillId="0" borderId="8" xfId="0" applyFont="1" applyBorder="1" applyAlignment="1">
      <alignment horizontal="center" vertical="center"/>
    </xf>
    <xf numFmtId="0" fontId="12" fillId="0" borderId="2" xfId="0" applyFont="1" applyBorder="1" applyAlignment="1">
      <alignment horizontal="center" vertical="center"/>
    </xf>
    <xf numFmtId="0" fontId="13" fillId="0" borderId="6"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9" fillId="0" borderId="2" xfId="0" applyFont="1" applyBorder="1" applyAlignment="1">
      <alignment horizontal="center" vertical="center"/>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769620</xdr:colOff>
      <xdr:row>120</xdr:row>
      <xdr:rowOff>213360</xdr:rowOff>
    </xdr:from>
    <xdr:to>
      <xdr:col>2</xdr:col>
      <xdr:colOff>1638300</xdr:colOff>
      <xdr:row>120</xdr:row>
      <xdr:rowOff>807720</xdr:rowOff>
    </xdr:to>
    <xdr:sp macro="" textlink="">
      <xdr:nvSpPr>
        <xdr:cNvPr id="2" name="丁字箭头 1">
          <a:extLst>
            <a:ext uri="{FF2B5EF4-FFF2-40B4-BE49-F238E27FC236}">
              <a16:creationId xmlns:a16="http://schemas.microsoft.com/office/drawing/2014/main" id="{00000000-0008-0000-0000-000002000000}"/>
            </a:ext>
          </a:extLst>
        </xdr:cNvPr>
        <xdr:cNvSpPr/>
      </xdr:nvSpPr>
      <xdr:spPr>
        <a:xfrm>
          <a:off x="2394585" y="38444805"/>
          <a:ext cx="868680" cy="594360"/>
        </a:xfrm>
        <a:prstGeom prst="leftRigh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zh-CN" altLang="en-US" sz="1100"/>
        </a:p>
      </xdr:txBody>
    </xdr:sp>
    <xdr:clientData/>
  </xdr:twoCellAnchor>
  <xdr:twoCellAnchor>
    <xdr:from>
      <xdr:col>2</xdr:col>
      <xdr:colOff>662940</xdr:colOff>
      <xdr:row>123</xdr:row>
      <xdr:rowOff>213360</xdr:rowOff>
    </xdr:from>
    <xdr:to>
      <xdr:col>2</xdr:col>
      <xdr:colOff>1531620</xdr:colOff>
      <xdr:row>123</xdr:row>
      <xdr:rowOff>807720</xdr:rowOff>
    </xdr:to>
    <xdr:sp macro="" textlink="">
      <xdr:nvSpPr>
        <xdr:cNvPr id="4" name="丁字箭头 3">
          <a:extLst>
            <a:ext uri="{FF2B5EF4-FFF2-40B4-BE49-F238E27FC236}">
              <a16:creationId xmlns:a16="http://schemas.microsoft.com/office/drawing/2014/main" id="{00000000-0008-0000-0000-000004000000}"/>
            </a:ext>
          </a:extLst>
        </xdr:cNvPr>
        <xdr:cNvSpPr/>
      </xdr:nvSpPr>
      <xdr:spPr>
        <a:xfrm>
          <a:off x="2287905" y="40932735"/>
          <a:ext cx="868680" cy="594360"/>
        </a:xfrm>
        <a:prstGeom prst="leftRigh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zh-CN" altLang="en-US" sz="1100"/>
        </a:p>
      </xdr:txBody>
    </xdr:sp>
    <xdr:clientData/>
  </xdr:twoCellAnchor>
  <xdr:twoCellAnchor>
    <xdr:from>
      <xdr:col>2</xdr:col>
      <xdr:colOff>662940</xdr:colOff>
      <xdr:row>124</xdr:row>
      <xdr:rowOff>213360</xdr:rowOff>
    </xdr:from>
    <xdr:to>
      <xdr:col>2</xdr:col>
      <xdr:colOff>1531620</xdr:colOff>
      <xdr:row>124</xdr:row>
      <xdr:rowOff>807720</xdr:rowOff>
    </xdr:to>
    <xdr:sp macro="" textlink="">
      <xdr:nvSpPr>
        <xdr:cNvPr id="5" name="丁字箭头 4">
          <a:extLst>
            <a:ext uri="{FF2B5EF4-FFF2-40B4-BE49-F238E27FC236}">
              <a16:creationId xmlns:a16="http://schemas.microsoft.com/office/drawing/2014/main" id="{00000000-0008-0000-0000-000005000000}"/>
            </a:ext>
          </a:extLst>
        </xdr:cNvPr>
        <xdr:cNvSpPr/>
      </xdr:nvSpPr>
      <xdr:spPr>
        <a:xfrm>
          <a:off x="2287905" y="41757600"/>
          <a:ext cx="868680" cy="594360"/>
        </a:xfrm>
        <a:prstGeom prst="leftRigh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zh-CN" altLang="en-US" sz="1100"/>
        </a:p>
      </xdr:txBody>
    </xdr:sp>
    <xdr:clientData/>
  </xdr:twoCellAnchor>
  <xdr:twoCellAnchor>
    <xdr:from>
      <xdr:col>2</xdr:col>
      <xdr:colOff>777240</xdr:colOff>
      <xdr:row>125</xdr:row>
      <xdr:rowOff>205740</xdr:rowOff>
    </xdr:from>
    <xdr:to>
      <xdr:col>2</xdr:col>
      <xdr:colOff>1645920</xdr:colOff>
      <xdr:row>125</xdr:row>
      <xdr:rowOff>800100</xdr:rowOff>
    </xdr:to>
    <xdr:sp macro="" textlink="">
      <xdr:nvSpPr>
        <xdr:cNvPr id="7" name="丁字箭头 6">
          <a:extLst>
            <a:ext uri="{FF2B5EF4-FFF2-40B4-BE49-F238E27FC236}">
              <a16:creationId xmlns:a16="http://schemas.microsoft.com/office/drawing/2014/main" id="{00000000-0008-0000-0000-000007000000}"/>
            </a:ext>
          </a:extLst>
        </xdr:cNvPr>
        <xdr:cNvSpPr/>
      </xdr:nvSpPr>
      <xdr:spPr>
        <a:xfrm>
          <a:off x="2402205" y="42574845"/>
          <a:ext cx="868680" cy="594360"/>
        </a:xfrm>
        <a:prstGeom prst="leftRigh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zh-CN" altLang="en-US" sz="1100"/>
        </a:p>
      </xdr:txBody>
    </xdr:sp>
    <xdr:clientData/>
  </xdr:twoCellAnchor>
  <xdr:twoCellAnchor>
    <xdr:from>
      <xdr:col>2</xdr:col>
      <xdr:colOff>777240</xdr:colOff>
      <xdr:row>126</xdr:row>
      <xdr:rowOff>182880</xdr:rowOff>
    </xdr:from>
    <xdr:to>
      <xdr:col>2</xdr:col>
      <xdr:colOff>1645920</xdr:colOff>
      <xdr:row>126</xdr:row>
      <xdr:rowOff>777240</xdr:rowOff>
    </xdr:to>
    <xdr:sp macro="" textlink="">
      <xdr:nvSpPr>
        <xdr:cNvPr id="9" name="丁字箭头 8">
          <a:extLst>
            <a:ext uri="{FF2B5EF4-FFF2-40B4-BE49-F238E27FC236}">
              <a16:creationId xmlns:a16="http://schemas.microsoft.com/office/drawing/2014/main" id="{00000000-0008-0000-0000-000009000000}"/>
            </a:ext>
          </a:extLst>
        </xdr:cNvPr>
        <xdr:cNvSpPr/>
      </xdr:nvSpPr>
      <xdr:spPr>
        <a:xfrm>
          <a:off x="2402205" y="43376850"/>
          <a:ext cx="868680" cy="594360"/>
        </a:xfrm>
        <a:prstGeom prst="leftRigh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zh-CN" altLang="en-US" sz="1100"/>
        </a:p>
      </xdr:txBody>
    </xdr:sp>
    <xdr:clientData/>
  </xdr:twoCellAnchor>
  <xdr:twoCellAnchor>
    <xdr:from>
      <xdr:col>2</xdr:col>
      <xdr:colOff>762000</xdr:colOff>
      <xdr:row>286</xdr:row>
      <xdr:rowOff>220980</xdr:rowOff>
    </xdr:from>
    <xdr:to>
      <xdr:col>2</xdr:col>
      <xdr:colOff>1714500</xdr:colOff>
      <xdr:row>286</xdr:row>
      <xdr:rowOff>784860</xdr:rowOff>
    </xdr:to>
    <xdr:sp macro="" textlink="">
      <xdr:nvSpPr>
        <xdr:cNvPr id="13" name="丁字箭头 12">
          <a:extLst>
            <a:ext uri="{FF2B5EF4-FFF2-40B4-BE49-F238E27FC236}">
              <a16:creationId xmlns:a16="http://schemas.microsoft.com/office/drawing/2014/main" id="{00000000-0008-0000-0000-00000D000000}"/>
            </a:ext>
          </a:extLst>
        </xdr:cNvPr>
        <xdr:cNvSpPr/>
      </xdr:nvSpPr>
      <xdr:spPr>
        <a:xfrm>
          <a:off x="2386965" y="136893300"/>
          <a:ext cx="952500" cy="563880"/>
        </a:xfrm>
        <a:prstGeom prst="leftRigh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zh-CN" altLang="en-US" sz="1100"/>
        </a:p>
      </xdr:txBody>
    </xdr:sp>
    <xdr:clientData/>
  </xdr:twoCellAnchor>
  <xdr:twoCellAnchor>
    <xdr:from>
      <xdr:col>2</xdr:col>
      <xdr:colOff>731520</xdr:colOff>
      <xdr:row>287</xdr:row>
      <xdr:rowOff>243840</xdr:rowOff>
    </xdr:from>
    <xdr:to>
      <xdr:col>2</xdr:col>
      <xdr:colOff>1684020</xdr:colOff>
      <xdr:row>287</xdr:row>
      <xdr:rowOff>807720</xdr:rowOff>
    </xdr:to>
    <xdr:sp macro="" textlink="">
      <xdr:nvSpPr>
        <xdr:cNvPr id="15" name="丁字箭头 14">
          <a:extLst>
            <a:ext uri="{FF2B5EF4-FFF2-40B4-BE49-F238E27FC236}">
              <a16:creationId xmlns:a16="http://schemas.microsoft.com/office/drawing/2014/main" id="{00000000-0008-0000-0000-00000F000000}"/>
            </a:ext>
          </a:extLst>
        </xdr:cNvPr>
        <xdr:cNvSpPr/>
      </xdr:nvSpPr>
      <xdr:spPr>
        <a:xfrm>
          <a:off x="2356485" y="137805795"/>
          <a:ext cx="952500" cy="563880"/>
        </a:xfrm>
        <a:prstGeom prst="leftRigh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zh-CN" altLang="en-US" sz="1100"/>
        </a:p>
      </xdr:txBody>
    </xdr:sp>
    <xdr:clientData/>
  </xdr:twoCellAnchor>
  <xdr:twoCellAnchor>
    <xdr:from>
      <xdr:col>2</xdr:col>
      <xdr:colOff>731520</xdr:colOff>
      <xdr:row>271</xdr:row>
      <xdr:rowOff>228600</xdr:rowOff>
    </xdr:from>
    <xdr:to>
      <xdr:col>2</xdr:col>
      <xdr:colOff>1684020</xdr:colOff>
      <xdr:row>271</xdr:row>
      <xdr:rowOff>792480</xdr:rowOff>
    </xdr:to>
    <xdr:sp macro="" textlink="">
      <xdr:nvSpPr>
        <xdr:cNvPr id="20" name="丁字箭头 19">
          <a:extLst>
            <a:ext uri="{FF2B5EF4-FFF2-40B4-BE49-F238E27FC236}">
              <a16:creationId xmlns:a16="http://schemas.microsoft.com/office/drawing/2014/main" id="{00000000-0008-0000-0000-000014000000}"/>
            </a:ext>
          </a:extLst>
        </xdr:cNvPr>
        <xdr:cNvSpPr/>
      </xdr:nvSpPr>
      <xdr:spPr>
        <a:xfrm>
          <a:off x="2356485" y="123508770"/>
          <a:ext cx="952500" cy="563880"/>
        </a:xfrm>
        <a:prstGeom prst="leftRigh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zh-CN" altLang="en-US" sz="1100"/>
        </a:p>
      </xdr:txBody>
    </xdr:sp>
    <xdr:clientData/>
  </xdr:twoCellAnchor>
  <xdr:twoCellAnchor>
    <xdr:from>
      <xdr:col>2</xdr:col>
      <xdr:colOff>754380</xdr:colOff>
      <xdr:row>272</xdr:row>
      <xdr:rowOff>205740</xdr:rowOff>
    </xdr:from>
    <xdr:to>
      <xdr:col>2</xdr:col>
      <xdr:colOff>1706880</xdr:colOff>
      <xdr:row>272</xdr:row>
      <xdr:rowOff>769620</xdr:rowOff>
    </xdr:to>
    <xdr:sp macro="" textlink="">
      <xdr:nvSpPr>
        <xdr:cNvPr id="21" name="丁字箭头 20">
          <a:extLst>
            <a:ext uri="{FF2B5EF4-FFF2-40B4-BE49-F238E27FC236}">
              <a16:creationId xmlns:a16="http://schemas.microsoft.com/office/drawing/2014/main" id="{00000000-0008-0000-0000-000015000000}"/>
            </a:ext>
          </a:extLst>
        </xdr:cNvPr>
        <xdr:cNvSpPr/>
      </xdr:nvSpPr>
      <xdr:spPr>
        <a:xfrm>
          <a:off x="2379345" y="124423170"/>
          <a:ext cx="952500" cy="563880"/>
        </a:xfrm>
        <a:prstGeom prst="leftRigh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zh-CN" altLang="en-US" sz="1100"/>
        </a:p>
      </xdr:txBody>
    </xdr:sp>
    <xdr:clientData/>
  </xdr:twoCellAnchor>
  <xdr:twoCellAnchor>
    <xdr:from>
      <xdr:col>2</xdr:col>
      <xdr:colOff>731520</xdr:colOff>
      <xdr:row>273</xdr:row>
      <xdr:rowOff>220980</xdr:rowOff>
    </xdr:from>
    <xdr:to>
      <xdr:col>2</xdr:col>
      <xdr:colOff>1684020</xdr:colOff>
      <xdr:row>273</xdr:row>
      <xdr:rowOff>784860</xdr:rowOff>
    </xdr:to>
    <xdr:sp macro="" textlink="">
      <xdr:nvSpPr>
        <xdr:cNvPr id="23" name="丁字箭头 22">
          <a:extLst>
            <a:ext uri="{FF2B5EF4-FFF2-40B4-BE49-F238E27FC236}">
              <a16:creationId xmlns:a16="http://schemas.microsoft.com/office/drawing/2014/main" id="{00000000-0008-0000-0000-000017000000}"/>
            </a:ext>
          </a:extLst>
        </xdr:cNvPr>
        <xdr:cNvSpPr/>
      </xdr:nvSpPr>
      <xdr:spPr>
        <a:xfrm>
          <a:off x="2356485" y="125328045"/>
          <a:ext cx="952500" cy="563880"/>
        </a:xfrm>
        <a:prstGeom prst="leftRigh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zh-CN" altLang="en-US" sz="1100"/>
        </a:p>
      </xdr:txBody>
    </xdr:sp>
    <xdr:clientData/>
  </xdr:twoCellAnchor>
  <xdr:twoCellAnchor>
    <xdr:from>
      <xdr:col>2</xdr:col>
      <xdr:colOff>739140</xdr:colOff>
      <xdr:row>274</xdr:row>
      <xdr:rowOff>220980</xdr:rowOff>
    </xdr:from>
    <xdr:to>
      <xdr:col>2</xdr:col>
      <xdr:colOff>1691640</xdr:colOff>
      <xdr:row>274</xdr:row>
      <xdr:rowOff>784860</xdr:rowOff>
    </xdr:to>
    <xdr:sp macro="" textlink="">
      <xdr:nvSpPr>
        <xdr:cNvPr id="25" name="丁字箭头 24">
          <a:extLst>
            <a:ext uri="{FF2B5EF4-FFF2-40B4-BE49-F238E27FC236}">
              <a16:creationId xmlns:a16="http://schemas.microsoft.com/office/drawing/2014/main" id="{00000000-0008-0000-0000-000019000000}"/>
            </a:ext>
          </a:extLst>
        </xdr:cNvPr>
        <xdr:cNvSpPr/>
      </xdr:nvSpPr>
      <xdr:spPr>
        <a:xfrm>
          <a:off x="2364105" y="126217680"/>
          <a:ext cx="952500" cy="563880"/>
        </a:xfrm>
        <a:prstGeom prst="leftRigh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zh-CN" altLang="en-US" sz="1100"/>
        </a:p>
      </xdr:txBody>
    </xdr:sp>
    <xdr:clientData/>
  </xdr:twoCellAnchor>
  <xdr:oneCellAnchor>
    <xdr:from>
      <xdr:col>8</xdr:col>
      <xdr:colOff>0</xdr:colOff>
      <xdr:row>417</xdr:row>
      <xdr:rowOff>381000</xdr:rowOff>
    </xdr:from>
    <xdr:ext cx="1508760" cy="1212538"/>
    <xdr:sp macro="" textlink="">
      <xdr:nvSpPr>
        <xdr:cNvPr id="30" name="文本框 29">
          <a:extLst>
            <a:ext uri="{FF2B5EF4-FFF2-40B4-BE49-F238E27FC236}">
              <a16:creationId xmlns:a16="http://schemas.microsoft.com/office/drawing/2014/main" id="{00000000-0008-0000-0000-00001E000000}"/>
            </a:ext>
          </a:extLst>
        </xdr:cNvPr>
        <xdr:cNvSpPr txBox="1"/>
      </xdr:nvSpPr>
      <xdr:spPr>
        <a:xfrm>
          <a:off x="6492875" y="210943825"/>
          <a:ext cx="1508760" cy="121221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square" rtlCol="0" anchor="t">
          <a:noAutofit/>
        </a:bodyPr>
        <a:lstStyle/>
        <a:p>
          <a:endParaRPr lang="zh-CN" altLang="en-US" sz="1100"/>
        </a:p>
      </xdr:txBody>
    </xdr:sp>
    <xdr:clientData/>
  </xdr:oneCellAnchor>
  <xdr:oneCellAnchor>
    <xdr:from>
      <xdr:col>10</xdr:col>
      <xdr:colOff>548640</xdr:colOff>
      <xdr:row>429</xdr:row>
      <xdr:rowOff>822960</xdr:rowOff>
    </xdr:from>
    <xdr:ext cx="184731" cy="264560"/>
    <xdr:sp macro="" textlink="">
      <xdr:nvSpPr>
        <xdr:cNvPr id="31" name="文本框 30">
          <a:extLst>
            <a:ext uri="{FF2B5EF4-FFF2-40B4-BE49-F238E27FC236}">
              <a16:creationId xmlns:a16="http://schemas.microsoft.com/office/drawing/2014/main" id="{00000000-0008-0000-0000-00001F000000}"/>
            </a:ext>
          </a:extLst>
        </xdr:cNvPr>
        <xdr:cNvSpPr txBox="1"/>
      </xdr:nvSpPr>
      <xdr:spPr>
        <a:xfrm>
          <a:off x="8413115" y="215460580"/>
          <a:ext cx="184150"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sz="1100"/>
        </a:p>
      </xdr:txBody>
    </xdr:sp>
    <xdr:clientData/>
  </xdr:oneCellAnchor>
  <xdr:oneCellAnchor>
    <xdr:from>
      <xdr:col>11</xdr:col>
      <xdr:colOff>381000</xdr:colOff>
      <xdr:row>438</xdr:row>
      <xdr:rowOff>548640</xdr:rowOff>
    </xdr:from>
    <xdr:ext cx="1120140" cy="922020"/>
    <xdr:sp macro="" textlink="">
      <xdr:nvSpPr>
        <xdr:cNvPr id="32" name="文本框 31">
          <a:extLst>
            <a:ext uri="{FF2B5EF4-FFF2-40B4-BE49-F238E27FC236}">
              <a16:creationId xmlns:a16="http://schemas.microsoft.com/office/drawing/2014/main" id="{00000000-0008-0000-0000-000020000000}"/>
            </a:ext>
          </a:extLst>
        </xdr:cNvPr>
        <xdr:cNvSpPr txBox="1"/>
      </xdr:nvSpPr>
      <xdr:spPr>
        <a:xfrm>
          <a:off x="8931275" y="218102815"/>
          <a:ext cx="1120140" cy="9220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altLang="zh-CN" sz="1100"/>
        </a:p>
      </xdr:txBody>
    </xdr:sp>
    <xdr:clientData/>
  </xdr:oneCellAnchor>
  <xdr:twoCellAnchor>
    <xdr:from>
      <xdr:col>2</xdr:col>
      <xdr:colOff>762000</xdr:colOff>
      <xdr:row>275</xdr:row>
      <xdr:rowOff>213360</xdr:rowOff>
    </xdr:from>
    <xdr:to>
      <xdr:col>2</xdr:col>
      <xdr:colOff>1714500</xdr:colOff>
      <xdr:row>275</xdr:row>
      <xdr:rowOff>777240</xdr:rowOff>
    </xdr:to>
    <xdr:sp macro="" textlink="">
      <xdr:nvSpPr>
        <xdr:cNvPr id="57" name="丁字箭头 56">
          <a:extLst>
            <a:ext uri="{FF2B5EF4-FFF2-40B4-BE49-F238E27FC236}">
              <a16:creationId xmlns:a16="http://schemas.microsoft.com/office/drawing/2014/main" id="{00000000-0008-0000-0000-000039000000}"/>
            </a:ext>
          </a:extLst>
        </xdr:cNvPr>
        <xdr:cNvSpPr/>
      </xdr:nvSpPr>
      <xdr:spPr>
        <a:xfrm>
          <a:off x="2386965" y="127099695"/>
          <a:ext cx="952500" cy="563880"/>
        </a:xfrm>
        <a:prstGeom prst="leftRigh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zh-CN" altLang="en-US" sz="1100"/>
        </a:p>
      </xdr:txBody>
    </xdr:sp>
    <xdr:clientData/>
  </xdr:twoCellAnchor>
  <xdr:twoCellAnchor>
    <xdr:from>
      <xdr:col>2</xdr:col>
      <xdr:colOff>762000</xdr:colOff>
      <xdr:row>276</xdr:row>
      <xdr:rowOff>236220</xdr:rowOff>
    </xdr:from>
    <xdr:to>
      <xdr:col>2</xdr:col>
      <xdr:colOff>1714500</xdr:colOff>
      <xdr:row>276</xdr:row>
      <xdr:rowOff>800100</xdr:rowOff>
    </xdr:to>
    <xdr:sp macro="" textlink="">
      <xdr:nvSpPr>
        <xdr:cNvPr id="59" name="丁字箭头 58">
          <a:extLst>
            <a:ext uri="{FF2B5EF4-FFF2-40B4-BE49-F238E27FC236}">
              <a16:creationId xmlns:a16="http://schemas.microsoft.com/office/drawing/2014/main" id="{00000000-0008-0000-0000-00003B000000}"/>
            </a:ext>
          </a:extLst>
        </xdr:cNvPr>
        <xdr:cNvSpPr/>
      </xdr:nvSpPr>
      <xdr:spPr>
        <a:xfrm>
          <a:off x="2386965" y="128012190"/>
          <a:ext cx="952500" cy="563880"/>
        </a:xfrm>
        <a:prstGeom prst="leftRigh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zh-CN" altLang="en-US" sz="1100"/>
        </a:p>
      </xdr:txBody>
    </xdr:sp>
    <xdr:clientData/>
  </xdr:twoCellAnchor>
  <xdr:twoCellAnchor>
    <xdr:from>
      <xdr:col>2</xdr:col>
      <xdr:colOff>791210</xdr:colOff>
      <xdr:row>127</xdr:row>
      <xdr:rowOff>182245</xdr:rowOff>
    </xdr:from>
    <xdr:to>
      <xdr:col>2</xdr:col>
      <xdr:colOff>1681480</xdr:colOff>
      <xdr:row>127</xdr:row>
      <xdr:rowOff>774700</xdr:rowOff>
    </xdr:to>
    <xdr:sp macro="" textlink="">
      <xdr:nvSpPr>
        <xdr:cNvPr id="6" name="十字箭头 5">
          <a:extLst>
            <a:ext uri="{FF2B5EF4-FFF2-40B4-BE49-F238E27FC236}">
              <a16:creationId xmlns:a16="http://schemas.microsoft.com/office/drawing/2014/main" id="{00000000-0008-0000-0000-000006000000}"/>
            </a:ext>
          </a:extLst>
        </xdr:cNvPr>
        <xdr:cNvSpPr/>
      </xdr:nvSpPr>
      <xdr:spPr>
        <a:xfrm>
          <a:off x="2416175" y="44201080"/>
          <a:ext cx="890270" cy="592455"/>
        </a:xfrm>
        <a:prstGeom prst="quadArrow">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p>
          <a:pPr algn="l"/>
          <a:endParaRPr lang="zh-CN" altLang="en-US" sz="1100"/>
        </a:p>
      </xdr:txBody>
    </xdr:sp>
    <xdr:clientData/>
  </xdr:twoCellAnchor>
  <xdr:twoCellAnchor>
    <xdr:from>
      <xdr:col>2</xdr:col>
      <xdr:colOff>769620</xdr:colOff>
      <xdr:row>121</xdr:row>
      <xdr:rowOff>213360</xdr:rowOff>
    </xdr:from>
    <xdr:to>
      <xdr:col>2</xdr:col>
      <xdr:colOff>1638300</xdr:colOff>
      <xdr:row>121</xdr:row>
      <xdr:rowOff>807720</xdr:rowOff>
    </xdr:to>
    <xdr:sp macro="" textlink="">
      <xdr:nvSpPr>
        <xdr:cNvPr id="8" name="丁字箭头 7">
          <a:extLst>
            <a:ext uri="{FF2B5EF4-FFF2-40B4-BE49-F238E27FC236}">
              <a16:creationId xmlns:a16="http://schemas.microsoft.com/office/drawing/2014/main" id="{00000000-0008-0000-0000-000008000000}"/>
            </a:ext>
          </a:extLst>
        </xdr:cNvPr>
        <xdr:cNvSpPr/>
      </xdr:nvSpPr>
      <xdr:spPr>
        <a:xfrm>
          <a:off x="2394585" y="39283005"/>
          <a:ext cx="868680" cy="594360"/>
        </a:xfrm>
        <a:prstGeom prst="leftRigh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endParaRPr lang="zh-CN" altLang="en-US" sz="1100"/>
        </a:p>
      </xdr:txBody>
    </xdr:sp>
    <xdr:clientData/>
  </xdr:twoCellAnchor>
  <xdr:twoCellAnchor>
    <xdr:from>
      <xdr:col>2</xdr:col>
      <xdr:colOff>777240</xdr:colOff>
      <xdr:row>122</xdr:row>
      <xdr:rowOff>213360</xdr:rowOff>
    </xdr:from>
    <xdr:to>
      <xdr:col>2</xdr:col>
      <xdr:colOff>1645920</xdr:colOff>
      <xdr:row>122</xdr:row>
      <xdr:rowOff>807720</xdr:rowOff>
    </xdr:to>
    <xdr:sp macro="" textlink="">
      <xdr:nvSpPr>
        <xdr:cNvPr id="10" name="丁字箭头 9">
          <a:extLst>
            <a:ext uri="{FF2B5EF4-FFF2-40B4-BE49-F238E27FC236}">
              <a16:creationId xmlns:a16="http://schemas.microsoft.com/office/drawing/2014/main" id="{00000000-0008-0000-0000-00000A000000}"/>
            </a:ext>
          </a:extLst>
        </xdr:cNvPr>
        <xdr:cNvSpPr/>
      </xdr:nvSpPr>
      <xdr:spPr>
        <a:xfrm>
          <a:off x="2402205" y="40107870"/>
          <a:ext cx="868680" cy="594360"/>
        </a:xfrm>
        <a:prstGeom prst="leftRigh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endParaRPr lang="zh-CN" altLang="en-US" sz="1100"/>
        </a:p>
      </xdr:txBody>
    </xdr:sp>
    <xdr:clientData/>
  </xdr:twoCellAnchor>
  <xdr:twoCellAnchor>
    <xdr:from>
      <xdr:col>2</xdr:col>
      <xdr:colOff>746760</xdr:colOff>
      <xdr:row>277</xdr:row>
      <xdr:rowOff>213360</xdr:rowOff>
    </xdr:from>
    <xdr:to>
      <xdr:col>2</xdr:col>
      <xdr:colOff>1699260</xdr:colOff>
      <xdr:row>277</xdr:row>
      <xdr:rowOff>777240</xdr:rowOff>
    </xdr:to>
    <xdr:sp macro="" textlink="">
      <xdr:nvSpPr>
        <xdr:cNvPr id="41" name="丁字箭头 40">
          <a:extLst>
            <a:ext uri="{FF2B5EF4-FFF2-40B4-BE49-F238E27FC236}">
              <a16:creationId xmlns:a16="http://schemas.microsoft.com/office/drawing/2014/main" id="{00000000-0008-0000-0000-000029000000}"/>
            </a:ext>
          </a:extLst>
        </xdr:cNvPr>
        <xdr:cNvSpPr/>
      </xdr:nvSpPr>
      <xdr:spPr>
        <a:xfrm>
          <a:off x="2371725" y="128878965"/>
          <a:ext cx="952500" cy="563880"/>
        </a:xfrm>
        <a:prstGeom prst="leftRigh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endParaRPr lang="zh-CN" altLang="en-US" sz="1100"/>
        </a:p>
      </xdr:txBody>
    </xdr:sp>
    <xdr:clientData/>
  </xdr:twoCellAnchor>
  <xdr:twoCellAnchor>
    <xdr:from>
      <xdr:col>2</xdr:col>
      <xdr:colOff>754380</xdr:colOff>
      <xdr:row>278</xdr:row>
      <xdr:rowOff>167640</xdr:rowOff>
    </xdr:from>
    <xdr:to>
      <xdr:col>2</xdr:col>
      <xdr:colOff>1706880</xdr:colOff>
      <xdr:row>278</xdr:row>
      <xdr:rowOff>731520</xdr:rowOff>
    </xdr:to>
    <xdr:sp macro="" textlink="">
      <xdr:nvSpPr>
        <xdr:cNvPr id="43" name="丁字箭头 42">
          <a:extLst>
            <a:ext uri="{FF2B5EF4-FFF2-40B4-BE49-F238E27FC236}">
              <a16:creationId xmlns:a16="http://schemas.microsoft.com/office/drawing/2014/main" id="{00000000-0008-0000-0000-00002B000000}"/>
            </a:ext>
          </a:extLst>
        </xdr:cNvPr>
        <xdr:cNvSpPr/>
      </xdr:nvSpPr>
      <xdr:spPr>
        <a:xfrm>
          <a:off x="2379345" y="129722880"/>
          <a:ext cx="952500" cy="563880"/>
        </a:xfrm>
        <a:prstGeom prst="leftRigh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endParaRPr lang="zh-CN" altLang="en-US" sz="1100"/>
        </a:p>
      </xdr:txBody>
    </xdr:sp>
    <xdr:clientData/>
  </xdr:twoCellAnchor>
  <xdr:twoCellAnchor>
    <xdr:from>
      <xdr:col>2</xdr:col>
      <xdr:colOff>762000</xdr:colOff>
      <xdr:row>279</xdr:row>
      <xdr:rowOff>228600</xdr:rowOff>
    </xdr:from>
    <xdr:to>
      <xdr:col>2</xdr:col>
      <xdr:colOff>1714500</xdr:colOff>
      <xdr:row>279</xdr:row>
      <xdr:rowOff>792480</xdr:rowOff>
    </xdr:to>
    <xdr:sp macro="" textlink="">
      <xdr:nvSpPr>
        <xdr:cNvPr id="45" name="丁字箭头 44">
          <a:extLst>
            <a:ext uri="{FF2B5EF4-FFF2-40B4-BE49-F238E27FC236}">
              <a16:creationId xmlns:a16="http://schemas.microsoft.com/office/drawing/2014/main" id="{00000000-0008-0000-0000-00002D000000}"/>
            </a:ext>
          </a:extLst>
        </xdr:cNvPr>
        <xdr:cNvSpPr/>
      </xdr:nvSpPr>
      <xdr:spPr>
        <a:xfrm>
          <a:off x="2386965" y="130673475"/>
          <a:ext cx="952500" cy="563880"/>
        </a:xfrm>
        <a:prstGeom prst="leftRigh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endParaRPr lang="zh-CN" altLang="en-US" sz="1100"/>
        </a:p>
      </xdr:txBody>
    </xdr:sp>
    <xdr:clientData/>
  </xdr:twoCellAnchor>
  <xdr:twoCellAnchor>
    <xdr:from>
      <xdr:col>2</xdr:col>
      <xdr:colOff>746760</xdr:colOff>
      <xdr:row>128</xdr:row>
      <xdr:rowOff>167640</xdr:rowOff>
    </xdr:from>
    <xdr:to>
      <xdr:col>2</xdr:col>
      <xdr:colOff>1699260</xdr:colOff>
      <xdr:row>128</xdr:row>
      <xdr:rowOff>731520</xdr:rowOff>
    </xdr:to>
    <xdr:sp macro="" textlink="">
      <xdr:nvSpPr>
        <xdr:cNvPr id="38" name="丁字箭头 21">
          <a:extLst>
            <a:ext uri="{FF2B5EF4-FFF2-40B4-BE49-F238E27FC236}">
              <a16:creationId xmlns:a16="http://schemas.microsoft.com/office/drawing/2014/main" id="{00000000-0008-0000-0000-000026000000}"/>
            </a:ext>
          </a:extLst>
        </xdr:cNvPr>
        <xdr:cNvSpPr/>
      </xdr:nvSpPr>
      <xdr:spPr>
        <a:xfrm>
          <a:off x="2371725" y="45154215"/>
          <a:ext cx="952500" cy="563880"/>
        </a:xfrm>
        <a:prstGeom prst="leftRigh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endParaRPr lang="zh-CN" altLang="en-US" sz="1100"/>
        </a:p>
      </xdr:txBody>
    </xdr:sp>
    <xdr:clientData/>
  </xdr:twoCellAnchor>
  <xdr:twoCellAnchor>
    <xdr:from>
      <xdr:col>2</xdr:col>
      <xdr:colOff>746760</xdr:colOff>
      <xdr:row>129</xdr:row>
      <xdr:rowOff>198120</xdr:rowOff>
    </xdr:from>
    <xdr:to>
      <xdr:col>2</xdr:col>
      <xdr:colOff>1699260</xdr:colOff>
      <xdr:row>129</xdr:row>
      <xdr:rowOff>762000</xdr:rowOff>
    </xdr:to>
    <xdr:sp macro="" textlink="">
      <xdr:nvSpPr>
        <xdr:cNvPr id="39" name="丁字箭头 23">
          <a:extLst>
            <a:ext uri="{FF2B5EF4-FFF2-40B4-BE49-F238E27FC236}">
              <a16:creationId xmlns:a16="http://schemas.microsoft.com/office/drawing/2014/main" id="{00000000-0008-0000-0000-000027000000}"/>
            </a:ext>
          </a:extLst>
        </xdr:cNvPr>
        <xdr:cNvSpPr/>
      </xdr:nvSpPr>
      <xdr:spPr>
        <a:xfrm>
          <a:off x="2371725" y="46009560"/>
          <a:ext cx="952500" cy="563880"/>
        </a:xfrm>
        <a:prstGeom prst="leftRigh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endParaRPr lang="zh-CN" altLang="en-US" sz="1100"/>
        </a:p>
      </xdr:txBody>
    </xdr:sp>
    <xdr:clientData/>
  </xdr:twoCellAnchor>
  <xdr:twoCellAnchor>
    <xdr:from>
      <xdr:col>2</xdr:col>
      <xdr:colOff>731520</xdr:colOff>
      <xdr:row>130</xdr:row>
      <xdr:rowOff>190500</xdr:rowOff>
    </xdr:from>
    <xdr:to>
      <xdr:col>2</xdr:col>
      <xdr:colOff>1684020</xdr:colOff>
      <xdr:row>130</xdr:row>
      <xdr:rowOff>754380</xdr:rowOff>
    </xdr:to>
    <xdr:sp macro="" textlink="">
      <xdr:nvSpPr>
        <xdr:cNvPr id="42" name="丁字箭头 26">
          <a:extLst>
            <a:ext uri="{FF2B5EF4-FFF2-40B4-BE49-F238E27FC236}">
              <a16:creationId xmlns:a16="http://schemas.microsoft.com/office/drawing/2014/main" id="{00000000-0008-0000-0000-00002A000000}"/>
            </a:ext>
          </a:extLst>
        </xdr:cNvPr>
        <xdr:cNvSpPr/>
      </xdr:nvSpPr>
      <xdr:spPr>
        <a:xfrm>
          <a:off x="2356485" y="46826805"/>
          <a:ext cx="952500" cy="563880"/>
        </a:xfrm>
        <a:prstGeom prst="leftRigh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endParaRPr lang="zh-CN" altLang="en-US" sz="1100"/>
        </a:p>
      </xdr:txBody>
    </xdr:sp>
    <xdr:clientData/>
  </xdr:twoCellAnchor>
  <xdr:twoCellAnchor>
    <xdr:from>
      <xdr:col>2</xdr:col>
      <xdr:colOff>731520</xdr:colOff>
      <xdr:row>131</xdr:row>
      <xdr:rowOff>190500</xdr:rowOff>
    </xdr:from>
    <xdr:to>
      <xdr:col>2</xdr:col>
      <xdr:colOff>1684020</xdr:colOff>
      <xdr:row>131</xdr:row>
      <xdr:rowOff>754380</xdr:rowOff>
    </xdr:to>
    <xdr:sp macro="" textlink="">
      <xdr:nvSpPr>
        <xdr:cNvPr id="44" name="丁字箭头 27">
          <a:extLst>
            <a:ext uri="{FF2B5EF4-FFF2-40B4-BE49-F238E27FC236}">
              <a16:creationId xmlns:a16="http://schemas.microsoft.com/office/drawing/2014/main" id="{00000000-0008-0000-0000-00002C000000}"/>
            </a:ext>
          </a:extLst>
        </xdr:cNvPr>
        <xdr:cNvSpPr/>
      </xdr:nvSpPr>
      <xdr:spPr>
        <a:xfrm>
          <a:off x="2356485" y="47651670"/>
          <a:ext cx="952500" cy="563880"/>
        </a:xfrm>
        <a:prstGeom prst="leftRigh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endParaRPr lang="zh-CN" altLang="en-US" sz="1100"/>
        </a:p>
      </xdr:txBody>
    </xdr:sp>
    <xdr:clientData/>
  </xdr:twoCellAnchor>
  <xdr:twoCellAnchor>
    <xdr:from>
      <xdr:col>2</xdr:col>
      <xdr:colOff>746760</xdr:colOff>
      <xdr:row>132</xdr:row>
      <xdr:rowOff>220980</xdr:rowOff>
    </xdr:from>
    <xdr:to>
      <xdr:col>2</xdr:col>
      <xdr:colOff>1699260</xdr:colOff>
      <xdr:row>132</xdr:row>
      <xdr:rowOff>784860</xdr:rowOff>
    </xdr:to>
    <xdr:sp macro="" textlink="">
      <xdr:nvSpPr>
        <xdr:cNvPr id="46" name="丁字箭头 28">
          <a:extLst>
            <a:ext uri="{FF2B5EF4-FFF2-40B4-BE49-F238E27FC236}">
              <a16:creationId xmlns:a16="http://schemas.microsoft.com/office/drawing/2014/main" id="{00000000-0008-0000-0000-00002E000000}"/>
            </a:ext>
          </a:extLst>
        </xdr:cNvPr>
        <xdr:cNvSpPr/>
      </xdr:nvSpPr>
      <xdr:spPr>
        <a:xfrm>
          <a:off x="2371725" y="48507015"/>
          <a:ext cx="952500" cy="563880"/>
        </a:xfrm>
        <a:prstGeom prst="leftRigh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endParaRPr lang="zh-CN" altLang="en-US" sz="1100"/>
        </a:p>
      </xdr:txBody>
    </xdr:sp>
    <xdr:clientData/>
  </xdr:twoCellAnchor>
  <xdr:twoCellAnchor>
    <xdr:from>
      <xdr:col>2</xdr:col>
      <xdr:colOff>746760</xdr:colOff>
      <xdr:row>133</xdr:row>
      <xdr:rowOff>220980</xdr:rowOff>
    </xdr:from>
    <xdr:to>
      <xdr:col>2</xdr:col>
      <xdr:colOff>1699260</xdr:colOff>
      <xdr:row>133</xdr:row>
      <xdr:rowOff>784860</xdr:rowOff>
    </xdr:to>
    <xdr:sp macro="" textlink="">
      <xdr:nvSpPr>
        <xdr:cNvPr id="47" name="丁字箭头 34">
          <a:extLst>
            <a:ext uri="{FF2B5EF4-FFF2-40B4-BE49-F238E27FC236}">
              <a16:creationId xmlns:a16="http://schemas.microsoft.com/office/drawing/2014/main" id="{00000000-0008-0000-0000-00002F000000}"/>
            </a:ext>
          </a:extLst>
        </xdr:cNvPr>
        <xdr:cNvSpPr/>
      </xdr:nvSpPr>
      <xdr:spPr>
        <a:xfrm>
          <a:off x="2371725" y="49331880"/>
          <a:ext cx="952500" cy="563880"/>
        </a:xfrm>
        <a:prstGeom prst="leftRigh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endParaRPr lang="zh-CN" altLang="en-US" sz="1100"/>
        </a:p>
      </xdr:txBody>
    </xdr:sp>
    <xdr:clientData/>
  </xdr:twoCellAnchor>
  <xdr:twoCellAnchor>
    <xdr:from>
      <xdr:col>2</xdr:col>
      <xdr:colOff>746760</xdr:colOff>
      <xdr:row>134</xdr:row>
      <xdr:rowOff>220980</xdr:rowOff>
    </xdr:from>
    <xdr:to>
      <xdr:col>2</xdr:col>
      <xdr:colOff>1699260</xdr:colOff>
      <xdr:row>134</xdr:row>
      <xdr:rowOff>784860</xdr:rowOff>
    </xdr:to>
    <xdr:sp macro="" textlink="">
      <xdr:nvSpPr>
        <xdr:cNvPr id="48" name="丁字箭头 35">
          <a:extLst>
            <a:ext uri="{FF2B5EF4-FFF2-40B4-BE49-F238E27FC236}">
              <a16:creationId xmlns:a16="http://schemas.microsoft.com/office/drawing/2014/main" id="{00000000-0008-0000-0000-000030000000}"/>
            </a:ext>
          </a:extLst>
        </xdr:cNvPr>
        <xdr:cNvSpPr/>
      </xdr:nvSpPr>
      <xdr:spPr>
        <a:xfrm>
          <a:off x="2371725" y="50156745"/>
          <a:ext cx="952500" cy="563880"/>
        </a:xfrm>
        <a:prstGeom prst="leftRigh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endParaRPr lang="zh-CN" altLang="en-US" sz="1100"/>
        </a:p>
      </xdr:txBody>
    </xdr:sp>
    <xdr:clientData/>
  </xdr:twoCellAnchor>
  <xdr:twoCellAnchor>
    <xdr:from>
      <xdr:col>2</xdr:col>
      <xdr:colOff>746760</xdr:colOff>
      <xdr:row>135</xdr:row>
      <xdr:rowOff>198120</xdr:rowOff>
    </xdr:from>
    <xdr:to>
      <xdr:col>2</xdr:col>
      <xdr:colOff>1699260</xdr:colOff>
      <xdr:row>135</xdr:row>
      <xdr:rowOff>762000</xdr:rowOff>
    </xdr:to>
    <xdr:sp macro="" textlink="">
      <xdr:nvSpPr>
        <xdr:cNvPr id="49" name="丁字箭头 36">
          <a:extLst>
            <a:ext uri="{FF2B5EF4-FFF2-40B4-BE49-F238E27FC236}">
              <a16:creationId xmlns:a16="http://schemas.microsoft.com/office/drawing/2014/main" id="{00000000-0008-0000-0000-000031000000}"/>
            </a:ext>
          </a:extLst>
        </xdr:cNvPr>
        <xdr:cNvSpPr/>
      </xdr:nvSpPr>
      <xdr:spPr>
        <a:xfrm>
          <a:off x="2371725" y="50958750"/>
          <a:ext cx="952500" cy="563880"/>
        </a:xfrm>
        <a:prstGeom prst="leftRigh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endParaRPr lang="zh-CN" altLang="en-US" sz="1100"/>
        </a:p>
      </xdr:txBody>
    </xdr:sp>
    <xdr:clientData/>
  </xdr:twoCellAnchor>
  <xdr:twoCellAnchor>
    <xdr:from>
      <xdr:col>2</xdr:col>
      <xdr:colOff>739140</xdr:colOff>
      <xdr:row>136</xdr:row>
      <xdr:rowOff>228600</xdr:rowOff>
    </xdr:from>
    <xdr:to>
      <xdr:col>2</xdr:col>
      <xdr:colOff>1691640</xdr:colOff>
      <xdr:row>136</xdr:row>
      <xdr:rowOff>792480</xdr:rowOff>
    </xdr:to>
    <xdr:sp macro="" textlink="">
      <xdr:nvSpPr>
        <xdr:cNvPr id="53" name="丁字箭头 2">
          <a:extLst>
            <a:ext uri="{FF2B5EF4-FFF2-40B4-BE49-F238E27FC236}">
              <a16:creationId xmlns:a16="http://schemas.microsoft.com/office/drawing/2014/main" id="{00000000-0008-0000-0000-000035000000}"/>
            </a:ext>
          </a:extLst>
        </xdr:cNvPr>
        <xdr:cNvSpPr/>
      </xdr:nvSpPr>
      <xdr:spPr>
        <a:xfrm>
          <a:off x="2364105" y="51814095"/>
          <a:ext cx="952500" cy="563880"/>
        </a:xfrm>
        <a:prstGeom prst="leftRigh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endParaRPr lang="zh-CN" altLang="en-US" sz="1100"/>
        </a:p>
      </xdr:txBody>
    </xdr:sp>
    <xdr:clientData/>
  </xdr:twoCellAnchor>
  <xdr:twoCellAnchor>
    <xdr:from>
      <xdr:col>2</xdr:col>
      <xdr:colOff>754380</xdr:colOff>
      <xdr:row>137</xdr:row>
      <xdr:rowOff>205740</xdr:rowOff>
    </xdr:from>
    <xdr:to>
      <xdr:col>2</xdr:col>
      <xdr:colOff>1706880</xdr:colOff>
      <xdr:row>137</xdr:row>
      <xdr:rowOff>769620</xdr:rowOff>
    </xdr:to>
    <xdr:sp macro="" textlink="">
      <xdr:nvSpPr>
        <xdr:cNvPr id="54" name="丁字箭头 11">
          <a:extLst>
            <a:ext uri="{FF2B5EF4-FFF2-40B4-BE49-F238E27FC236}">
              <a16:creationId xmlns:a16="http://schemas.microsoft.com/office/drawing/2014/main" id="{00000000-0008-0000-0000-000036000000}"/>
            </a:ext>
          </a:extLst>
        </xdr:cNvPr>
        <xdr:cNvSpPr/>
      </xdr:nvSpPr>
      <xdr:spPr>
        <a:xfrm>
          <a:off x="2379345" y="52616100"/>
          <a:ext cx="952500" cy="563880"/>
        </a:xfrm>
        <a:prstGeom prst="leftRigh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endParaRPr lang="zh-CN" altLang="en-US" sz="1100"/>
        </a:p>
      </xdr:txBody>
    </xdr:sp>
    <xdr:clientData/>
  </xdr:twoCellAnchor>
  <xdr:twoCellAnchor>
    <xdr:from>
      <xdr:col>2</xdr:col>
      <xdr:colOff>1576705</xdr:colOff>
      <xdr:row>138</xdr:row>
      <xdr:rowOff>197485</xdr:rowOff>
    </xdr:from>
    <xdr:to>
      <xdr:col>2</xdr:col>
      <xdr:colOff>2107565</xdr:colOff>
      <xdr:row>138</xdr:row>
      <xdr:rowOff>751205</xdr:rowOff>
    </xdr:to>
    <xdr:sp macro="" textlink="">
      <xdr:nvSpPr>
        <xdr:cNvPr id="11" name="直角双向箭头 10">
          <a:extLst>
            <a:ext uri="{FF2B5EF4-FFF2-40B4-BE49-F238E27FC236}">
              <a16:creationId xmlns:a16="http://schemas.microsoft.com/office/drawing/2014/main" id="{00000000-0008-0000-0000-00000B000000}"/>
            </a:ext>
          </a:extLst>
        </xdr:cNvPr>
        <xdr:cNvSpPr/>
      </xdr:nvSpPr>
      <xdr:spPr>
        <a:xfrm>
          <a:off x="3201670" y="53432710"/>
          <a:ext cx="530860" cy="553720"/>
        </a:xfrm>
        <a:prstGeom prst="leftUpArrow">
          <a:avLst>
            <a:gd name="adj1" fmla="val 25000"/>
            <a:gd name="adj2" fmla="val 25896"/>
            <a:gd name="adj3" fmla="val 25000"/>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p>
          <a:pPr algn="l"/>
          <a:endParaRPr lang="zh-CN" altLang="en-US" sz="1100"/>
        </a:p>
      </xdr:txBody>
    </xdr:sp>
    <xdr:clientData/>
  </xdr:twoCellAnchor>
  <xdr:twoCellAnchor>
    <xdr:from>
      <xdr:col>2</xdr:col>
      <xdr:colOff>731520</xdr:colOff>
      <xdr:row>143</xdr:row>
      <xdr:rowOff>182880</xdr:rowOff>
    </xdr:from>
    <xdr:to>
      <xdr:col>2</xdr:col>
      <xdr:colOff>1684020</xdr:colOff>
      <xdr:row>143</xdr:row>
      <xdr:rowOff>746760</xdr:rowOff>
    </xdr:to>
    <xdr:sp macro="" textlink="">
      <xdr:nvSpPr>
        <xdr:cNvPr id="14" name="丁字箭头 26">
          <a:extLst>
            <a:ext uri="{FF2B5EF4-FFF2-40B4-BE49-F238E27FC236}">
              <a16:creationId xmlns:a16="http://schemas.microsoft.com/office/drawing/2014/main" id="{00000000-0008-0000-0000-00000E000000}"/>
            </a:ext>
          </a:extLst>
        </xdr:cNvPr>
        <xdr:cNvSpPr/>
      </xdr:nvSpPr>
      <xdr:spPr>
        <a:xfrm>
          <a:off x="2356485" y="57542430"/>
          <a:ext cx="952500" cy="563880"/>
        </a:xfrm>
        <a:prstGeom prst="leftRigh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endParaRPr lang="zh-CN" altLang="en-US" sz="1100"/>
        </a:p>
      </xdr:txBody>
    </xdr:sp>
    <xdr:clientData/>
  </xdr:twoCellAnchor>
  <xdr:twoCellAnchor>
    <xdr:from>
      <xdr:col>2</xdr:col>
      <xdr:colOff>716280</xdr:colOff>
      <xdr:row>144</xdr:row>
      <xdr:rowOff>236220</xdr:rowOff>
    </xdr:from>
    <xdr:to>
      <xdr:col>2</xdr:col>
      <xdr:colOff>1668780</xdr:colOff>
      <xdr:row>144</xdr:row>
      <xdr:rowOff>800100</xdr:rowOff>
    </xdr:to>
    <xdr:sp macro="" textlink="">
      <xdr:nvSpPr>
        <xdr:cNvPr id="17" name="丁字箭头 27">
          <a:extLst>
            <a:ext uri="{FF2B5EF4-FFF2-40B4-BE49-F238E27FC236}">
              <a16:creationId xmlns:a16="http://schemas.microsoft.com/office/drawing/2014/main" id="{00000000-0008-0000-0000-000011000000}"/>
            </a:ext>
          </a:extLst>
        </xdr:cNvPr>
        <xdr:cNvSpPr/>
      </xdr:nvSpPr>
      <xdr:spPr>
        <a:xfrm>
          <a:off x="2341245" y="58420635"/>
          <a:ext cx="952500" cy="563880"/>
        </a:xfrm>
        <a:prstGeom prst="leftRigh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endParaRPr lang="zh-CN" altLang="en-US" sz="1100"/>
        </a:p>
      </xdr:txBody>
    </xdr:sp>
    <xdr:clientData/>
  </xdr:twoCellAnchor>
  <xdr:twoCellAnchor>
    <xdr:from>
      <xdr:col>2</xdr:col>
      <xdr:colOff>777240</xdr:colOff>
      <xdr:row>154</xdr:row>
      <xdr:rowOff>220980</xdr:rowOff>
    </xdr:from>
    <xdr:to>
      <xdr:col>2</xdr:col>
      <xdr:colOff>1645920</xdr:colOff>
      <xdr:row>154</xdr:row>
      <xdr:rowOff>815340</xdr:rowOff>
    </xdr:to>
    <xdr:sp macro="" textlink="">
      <xdr:nvSpPr>
        <xdr:cNvPr id="40" name="丁字箭头 1">
          <a:extLst>
            <a:ext uri="{FF2B5EF4-FFF2-40B4-BE49-F238E27FC236}">
              <a16:creationId xmlns:a16="http://schemas.microsoft.com/office/drawing/2014/main" id="{00000000-0008-0000-0000-000028000000}"/>
            </a:ext>
          </a:extLst>
        </xdr:cNvPr>
        <xdr:cNvSpPr/>
      </xdr:nvSpPr>
      <xdr:spPr>
        <a:xfrm>
          <a:off x="2402205" y="66735960"/>
          <a:ext cx="868680" cy="594360"/>
        </a:xfrm>
        <a:prstGeom prst="leftRigh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zh-CN" altLang="en-US" sz="1100"/>
        </a:p>
      </xdr:txBody>
    </xdr:sp>
    <xdr:clientData/>
  </xdr:twoCellAnchor>
  <xdr:twoCellAnchor>
    <xdr:from>
      <xdr:col>2</xdr:col>
      <xdr:colOff>754380</xdr:colOff>
      <xdr:row>157</xdr:row>
      <xdr:rowOff>251460</xdr:rowOff>
    </xdr:from>
    <xdr:to>
      <xdr:col>2</xdr:col>
      <xdr:colOff>1623060</xdr:colOff>
      <xdr:row>157</xdr:row>
      <xdr:rowOff>845820</xdr:rowOff>
    </xdr:to>
    <xdr:sp macro="" textlink="">
      <xdr:nvSpPr>
        <xdr:cNvPr id="51" name="丁字箭头 3">
          <a:extLst>
            <a:ext uri="{FF2B5EF4-FFF2-40B4-BE49-F238E27FC236}">
              <a16:creationId xmlns:a16="http://schemas.microsoft.com/office/drawing/2014/main" id="{00000000-0008-0000-0000-000033000000}"/>
            </a:ext>
          </a:extLst>
        </xdr:cNvPr>
        <xdr:cNvSpPr/>
      </xdr:nvSpPr>
      <xdr:spPr>
        <a:xfrm>
          <a:off x="2379345" y="69241035"/>
          <a:ext cx="868680" cy="573405"/>
        </a:xfrm>
        <a:prstGeom prst="leftRigh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zh-CN" altLang="en-US" sz="1100"/>
        </a:p>
      </xdr:txBody>
    </xdr:sp>
    <xdr:clientData/>
  </xdr:twoCellAnchor>
  <xdr:twoCellAnchor>
    <xdr:from>
      <xdr:col>2</xdr:col>
      <xdr:colOff>662940</xdr:colOff>
      <xdr:row>158</xdr:row>
      <xdr:rowOff>213360</xdr:rowOff>
    </xdr:from>
    <xdr:to>
      <xdr:col>2</xdr:col>
      <xdr:colOff>1531620</xdr:colOff>
      <xdr:row>158</xdr:row>
      <xdr:rowOff>807720</xdr:rowOff>
    </xdr:to>
    <xdr:sp macro="" textlink="">
      <xdr:nvSpPr>
        <xdr:cNvPr id="52" name="丁字箭头 6">
          <a:extLst>
            <a:ext uri="{FF2B5EF4-FFF2-40B4-BE49-F238E27FC236}">
              <a16:creationId xmlns:a16="http://schemas.microsoft.com/office/drawing/2014/main" id="{00000000-0008-0000-0000-000034000000}"/>
            </a:ext>
          </a:extLst>
        </xdr:cNvPr>
        <xdr:cNvSpPr/>
      </xdr:nvSpPr>
      <xdr:spPr>
        <a:xfrm>
          <a:off x="2287905" y="70027800"/>
          <a:ext cx="868680" cy="594360"/>
        </a:xfrm>
        <a:prstGeom prst="leftRigh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zh-CN" altLang="en-US" sz="1100"/>
        </a:p>
      </xdr:txBody>
    </xdr:sp>
    <xdr:clientData/>
  </xdr:twoCellAnchor>
  <xdr:twoCellAnchor>
    <xdr:from>
      <xdr:col>2</xdr:col>
      <xdr:colOff>754380</xdr:colOff>
      <xdr:row>155</xdr:row>
      <xdr:rowOff>220980</xdr:rowOff>
    </xdr:from>
    <xdr:to>
      <xdr:col>2</xdr:col>
      <xdr:colOff>1623060</xdr:colOff>
      <xdr:row>155</xdr:row>
      <xdr:rowOff>815340</xdr:rowOff>
    </xdr:to>
    <xdr:sp macro="" textlink="">
      <xdr:nvSpPr>
        <xdr:cNvPr id="55" name="丁字箭头 7">
          <a:extLst>
            <a:ext uri="{FF2B5EF4-FFF2-40B4-BE49-F238E27FC236}">
              <a16:creationId xmlns:a16="http://schemas.microsoft.com/office/drawing/2014/main" id="{00000000-0008-0000-0000-000037000000}"/>
            </a:ext>
          </a:extLst>
        </xdr:cNvPr>
        <xdr:cNvSpPr/>
      </xdr:nvSpPr>
      <xdr:spPr>
        <a:xfrm>
          <a:off x="2379345" y="67560825"/>
          <a:ext cx="868680" cy="594360"/>
        </a:xfrm>
        <a:prstGeom prst="leftRigh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endParaRPr lang="zh-CN" altLang="en-US" sz="1100"/>
        </a:p>
      </xdr:txBody>
    </xdr:sp>
    <xdr:clientData/>
  </xdr:twoCellAnchor>
  <xdr:twoCellAnchor>
    <xdr:from>
      <xdr:col>2</xdr:col>
      <xdr:colOff>815340</xdr:colOff>
      <xdr:row>156</xdr:row>
      <xdr:rowOff>220980</xdr:rowOff>
    </xdr:from>
    <xdr:to>
      <xdr:col>2</xdr:col>
      <xdr:colOff>1684020</xdr:colOff>
      <xdr:row>156</xdr:row>
      <xdr:rowOff>815340</xdr:rowOff>
    </xdr:to>
    <xdr:sp macro="" textlink="">
      <xdr:nvSpPr>
        <xdr:cNvPr id="56" name="丁字箭头 9">
          <a:extLst>
            <a:ext uri="{FF2B5EF4-FFF2-40B4-BE49-F238E27FC236}">
              <a16:creationId xmlns:a16="http://schemas.microsoft.com/office/drawing/2014/main" id="{00000000-0008-0000-0000-000038000000}"/>
            </a:ext>
          </a:extLst>
        </xdr:cNvPr>
        <xdr:cNvSpPr/>
      </xdr:nvSpPr>
      <xdr:spPr>
        <a:xfrm>
          <a:off x="2440305" y="68385690"/>
          <a:ext cx="868680" cy="594360"/>
        </a:xfrm>
        <a:prstGeom prst="leftRigh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endParaRPr lang="zh-CN" altLang="en-US" sz="1100"/>
        </a:p>
      </xdr:txBody>
    </xdr:sp>
    <xdr:clientData/>
  </xdr:twoCellAnchor>
  <xdr:twoCellAnchor>
    <xdr:from>
      <xdr:col>2</xdr:col>
      <xdr:colOff>723900</xdr:colOff>
      <xdr:row>145</xdr:row>
      <xdr:rowOff>243840</xdr:rowOff>
    </xdr:from>
    <xdr:to>
      <xdr:col>2</xdr:col>
      <xdr:colOff>1676400</xdr:colOff>
      <xdr:row>145</xdr:row>
      <xdr:rowOff>807720</xdr:rowOff>
    </xdr:to>
    <xdr:sp macro="" textlink="">
      <xdr:nvSpPr>
        <xdr:cNvPr id="58" name="丁字箭头 28">
          <a:extLst>
            <a:ext uri="{FF2B5EF4-FFF2-40B4-BE49-F238E27FC236}">
              <a16:creationId xmlns:a16="http://schemas.microsoft.com/office/drawing/2014/main" id="{00000000-0008-0000-0000-00003A000000}"/>
            </a:ext>
          </a:extLst>
        </xdr:cNvPr>
        <xdr:cNvSpPr/>
      </xdr:nvSpPr>
      <xdr:spPr>
        <a:xfrm>
          <a:off x="2348865" y="59253120"/>
          <a:ext cx="952500" cy="563880"/>
        </a:xfrm>
        <a:prstGeom prst="leftRigh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endParaRPr lang="zh-CN" altLang="en-US" sz="1100"/>
        </a:p>
      </xdr:txBody>
    </xdr:sp>
    <xdr:clientData/>
  </xdr:twoCellAnchor>
  <xdr:twoCellAnchor>
    <xdr:from>
      <xdr:col>2</xdr:col>
      <xdr:colOff>739140</xdr:colOff>
      <xdr:row>146</xdr:row>
      <xdr:rowOff>228600</xdr:rowOff>
    </xdr:from>
    <xdr:to>
      <xdr:col>2</xdr:col>
      <xdr:colOff>1691640</xdr:colOff>
      <xdr:row>146</xdr:row>
      <xdr:rowOff>792480</xdr:rowOff>
    </xdr:to>
    <xdr:sp macro="" textlink="">
      <xdr:nvSpPr>
        <xdr:cNvPr id="60" name="丁字箭头 33">
          <a:extLst>
            <a:ext uri="{FF2B5EF4-FFF2-40B4-BE49-F238E27FC236}">
              <a16:creationId xmlns:a16="http://schemas.microsoft.com/office/drawing/2014/main" id="{00000000-0008-0000-0000-00003C000000}"/>
            </a:ext>
          </a:extLst>
        </xdr:cNvPr>
        <xdr:cNvSpPr/>
      </xdr:nvSpPr>
      <xdr:spPr>
        <a:xfrm>
          <a:off x="2364105" y="60062745"/>
          <a:ext cx="952500" cy="563880"/>
        </a:xfrm>
        <a:prstGeom prst="leftRigh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endParaRPr lang="zh-CN" altLang="en-US" sz="1100"/>
        </a:p>
      </xdr:txBody>
    </xdr:sp>
    <xdr:clientData/>
  </xdr:twoCellAnchor>
  <xdr:twoCellAnchor>
    <xdr:from>
      <xdr:col>2</xdr:col>
      <xdr:colOff>746760</xdr:colOff>
      <xdr:row>147</xdr:row>
      <xdr:rowOff>243840</xdr:rowOff>
    </xdr:from>
    <xdr:to>
      <xdr:col>2</xdr:col>
      <xdr:colOff>1699260</xdr:colOff>
      <xdr:row>147</xdr:row>
      <xdr:rowOff>807720</xdr:rowOff>
    </xdr:to>
    <xdr:sp macro="" textlink="">
      <xdr:nvSpPr>
        <xdr:cNvPr id="61" name="丁字箭头 35">
          <a:extLst>
            <a:ext uri="{FF2B5EF4-FFF2-40B4-BE49-F238E27FC236}">
              <a16:creationId xmlns:a16="http://schemas.microsoft.com/office/drawing/2014/main" id="{00000000-0008-0000-0000-00003D000000}"/>
            </a:ext>
          </a:extLst>
        </xdr:cNvPr>
        <xdr:cNvSpPr/>
      </xdr:nvSpPr>
      <xdr:spPr>
        <a:xfrm>
          <a:off x="2371725" y="60902850"/>
          <a:ext cx="952500" cy="563880"/>
        </a:xfrm>
        <a:prstGeom prst="leftRigh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endParaRPr lang="zh-CN" altLang="en-US" sz="1100"/>
        </a:p>
      </xdr:txBody>
    </xdr:sp>
    <xdr:clientData/>
  </xdr:twoCellAnchor>
  <xdr:twoCellAnchor>
    <xdr:from>
      <xdr:col>2</xdr:col>
      <xdr:colOff>731520</xdr:colOff>
      <xdr:row>148</xdr:row>
      <xdr:rowOff>220980</xdr:rowOff>
    </xdr:from>
    <xdr:to>
      <xdr:col>2</xdr:col>
      <xdr:colOff>1684020</xdr:colOff>
      <xdr:row>148</xdr:row>
      <xdr:rowOff>784860</xdr:rowOff>
    </xdr:to>
    <xdr:sp macro="" textlink="">
      <xdr:nvSpPr>
        <xdr:cNvPr id="62" name="丁字箭头 37">
          <a:extLst>
            <a:ext uri="{FF2B5EF4-FFF2-40B4-BE49-F238E27FC236}">
              <a16:creationId xmlns:a16="http://schemas.microsoft.com/office/drawing/2014/main" id="{00000000-0008-0000-0000-00003E000000}"/>
            </a:ext>
          </a:extLst>
        </xdr:cNvPr>
        <xdr:cNvSpPr/>
      </xdr:nvSpPr>
      <xdr:spPr>
        <a:xfrm>
          <a:off x="2356485" y="61786770"/>
          <a:ext cx="952500" cy="563880"/>
        </a:xfrm>
        <a:prstGeom prst="leftRigh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endParaRPr lang="zh-CN" altLang="en-US" sz="1100"/>
        </a:p>
      </xdr:txBody>
    </xdr:sp>
    <xdr:clientData/>
  </xdr:twoCellAnchor>
  <xdr:twoCellAnchor>
    <xdr:from>
      <xdr:col>2</xdr:col>
      <xdr:colOff>746760</xdr:colOff>
      <xdr:row>152</xdr:row>
      <xdr:rowOff>228600</xdr:rowOff>
    </xdr:from>
    <xdr:to>
      <xdr:col>2</xdr:col>
      <xdr:colOff>1699260</xdr:colOff>
      <xdr:row>152</xdr:row>
      <xdr:rowOff>792480</xdr:rowOff>
    </xdr:to>
    <xdr:sp macro="" textlink="">
      <xdr:nvSpPr>
        <xdr:cNvPr id="63" name="丁字箭头 38">
          <a:extLst>
            <a:ext uri="{FF2B5EF4-FFF2-40B4-BE49-F238E27FC236}">
              <a16:creationId xmlns:a16="http://schemas.microsoft.com/office/drawing/2014/main" id="{00000000-0008-0000-0000-00003F000000}"/>
            </a:ext>
          </a:extLst>
        </xdr:cNvPr>
        <xdr:cNvSpPr/>
      </xdr:nvSpPr>
      <xdr:spPr>
        <a:xfrm>
          <a:off x="2371725" y="65093850"/>
          <a:ext cx="952500" cy="563880"/>
        </a:xfrm>
        <a:prstGeom prst="leftRigh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endParaRPr lang="zh-CN" altLang="en-US" sz="1100"/>
        </a:p>
      </xdr:txBody>
    </xdr:sp>
    <xdr:clientData/>
  </xdr:twoCellAnchor>
  <xdr:twoCellAnchor>
    <xdr:from>
      <xdr:col>2</xdr:col>
      <xdr:colOff>754380</xdr:colOff>
      <xdr:row>149</xdr:row>
      <xdr:rowOff>220980</xdr:rowOff>
    </xdr:from>
    <xdr:to>
      <xdr:col>2</xdr:col>
      <xdr:colOff>1706880</xdr:colOff>
      <xdr:row>149</xdr:row>
      <xdr:rowOff>784860</xdr:rowOff>
    </xdr:to>
    <xdr:sp macro="" textlink="">
      <xdr:nvSpPr>
        <xdr:cNvPr id="64" name="丁字箭头 15">
          <a:extLst>
            <a:ext uri="{FF2B5EF4-FFF2-40B4-BE49-F238E27FC236}">
              <a16:creationId xmlns:a16="http://schemas.microsoft.com/office/drawing/2014/main" id="{00000000-0008-0000-0000-000040000000}"/>
            </a:ext>
          </a:extLst>
        </xdr:cNvPr>
        <xdr:cNvSpPr/>
      </xdr:nvSpPr>
      <xdr:spPr>
        <a:xfrm>
          <a:off x="2379345" y="62611635"/>
          <a:ext cx="952500" cy="563880"/>
        </a:xfrm>
        <a:prstGeom prst="leftRigh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endParaRPr lang="zh-CN" altLang="en-US" sz="1100"/>
        </a:p>
      </xdr:txBody>
    </xdr:sp>
    <xdr:clientData/>
  </xdr:twoCellAnchor>
  <xdr:twoCellAnchor>
    <xdr:from>
      <xdr:col>2</xdr:col>
      <xdr:colOff>731520</xdr:colOff>
      <xdr:row>150</xdr:row>
      <xdr:rowOff>220980</xdr:rowOff>
    </xdr:from>
    <xdr:to>
      <xdr:col>2</xdr:col>
      <xdr:colOff>1684020</xdr:colOff>
      <xdr:row>150</xdr:row>
      <xdr:rowOff>784860</xdr:rowOff>
    </xdr:to>
    <xdr:sp macro="" textlink="">
      <xdr:nvSpPr>
        <xdr:cNvPr id="65" name="丁字箭头 25">
          <a:extLst>
            <a:ext uri="{FF2B5EF4-FFF2-40B4-BE49-F238E27FC236}">
              <a16:creationId xmlns:a16="http://schemas.microsoft.com/office/drawing/2014/main" id="{00000000-0008-0000-0000-000041000000}"/>
            </a:ext>
          </a:extLst>
        </xdr:cNvPr>
        <xdr:cNvSpPr/>
      </xdr:nvSpPr>
      <xdr:spPr>
        <a:xfrm>
          <a:off x="2356485" y="63436500"/>
          <a:ext cx="952500" cy="563880"/>
        </a:xfrm>
        <a:prstGeom prst="leftRigh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endParaRPr lang="zh-CN" altLang="en-US" sz="1100"/>
        </a:p>
      </xdr:txBody>
    </xdr:sp>
    <xdr:clientData/>
  </xdr:twoCellAnchor>
  <xdr:twoCellAnchor>
    <xdr:from>
      <xdr:col>2</xdr:col>
      <xdr:colOff>731520</xdr:colOff>
      <xdr:row>151</xdr:row>
      <xdr:rowOff>220980</xdr:rowOff>
    </xdr:from>
    <xdr:to>
      <xdr:col>2</xdr:col>
      <xdr:colOff>1684020</xdr:colOff>
      <xdr:row>151</xdr:row>
      <xdr:rowOff>784860</xdr:rowOff>
    </xdr:to>
    <xdr:sp macro="" textlink="">
      <xdr:nvSpPr>
        <xdr:cNvPr id="66" name="丁字箭头 45">
          <a:extLst>
            <a:ext uri="{FF2B5EF4-FFF2-40B4-BE49-F238E27FC236}">
              <a16:creationId xmlns:a16="http://schemas.microsoft.com/office/drawing/2014/main" id="{00000000-0008-0000-0000-000042000000}"/>
            </a:ext>
          </a:extLst>
        </xdr:cNvPr>
        <xdr:cNvSpPr/>
      </xdr:nvSpPr>
      <xdr:spPr>
        <a:xfrm>
          <a:off x="2356485" y="64261365"/>
          <a:ext cx="952500" cy="563880"/>
        </a:xfrm>
        <a:prstGeom prst="leftRigh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endParaRPr lang="zh-CN" altLang="en-US" sz="1100"/>
        </a:p>
      </xdr:txBody>
    </xdr:sp>
    <xdr:clientData/>
  </xdr:twoCellAnchor>
  <xdr:twoCellAnchor>
    <xdr:from>
      <xdr:col>2</xdr:col>
      <xdr:colOff>762000</xdr:colOff>
      <xdr:row>280</xdr:row>
      <xdr:rowOff>220980</xdr:rowOff>
    </xdr:from>
    <xdr:to>
      <xdr:col>2</xdr:col>
      <xdr:colOff>1714500</xdr:colOff>
      <xdr:row>280</xdr:row>
      <xdr:rowOff>784860</xdr:rowOff>
    </xdr:to>
    <xdr:sp macro="" textlink="">
      <xdr:nvSpPr>
        <xdr:cNvPr id="77" name="丁字箭头 12">
          <a:extLst>
            <a:ext uri="{FF2B5EF4-FFF2-40B4-BE49-F238E27FC236}">
              <a16:creationId xmlns:a16="http://schemas.microsoft.com/office/drawing/2014/main" id="{00000000-0008-0000-0000-00004D000000}"/>
            </a:ext>
          </a:extLst>
        </xdr:cNvPr>
        <xdr:cNvSpPr/>
      </xdr:nvSpPr>
      <xdr:spPr>
        <a:xfrm>
          <a:off x="2386965" y="131555490"/>
          <a:ext cx="952500" cy="563880"/>
        </a:xfrm>
        <a:prstGeom prst="leftRigh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zh-CN" altLang="en-US" sz="1100"/>
        </a:p>
      </xdr:txBody>
    </xdr:sp>
    <xdr:clientData/>
  </xdr:twoCellAnchor>
  <xdr:twoCellAnchor>
    <xdr:from>
      <xdr:col>2</xdr:col>
      <xdr:colOff>731520</xdr:colOff>
      <xdr:row>281</xdr:row>
      <xdr:rowOff>243840</xdr:rowOff>
    </xdr:from>
    <xdr:to>
      <xdr:col>2</xdr:col>
      <xdr:colOff>1684020</xdr:colOff>
      <xdr:row>281</xdr:row>
      <xdr:rowOff>807720</xdr:rowOff>
    </xdr:to>
    <xdr:sp macro="" textlink="">
      <xdr:nvSpPr>
        <xdr:cNvPr id="78" name="丁字箭头 14">
          <a:extLst>
            <a:ext uri="{FF2B5EF4-FFF2-40B4-BE49-F238E27FC236}">
              <a16:creationId xmlns:a16="http://schemas.microsoft.com/office/drawing/2014/main" id="{00000000-0008-0000-0000-00004E000000}"/>
            </a:ext>
          </a:extLst>
        </xdr:cNvPr>
        <xdr:cNvSpPr/>
      </xdr:nvSpPr>
      <xdr:spPr>
        <a:xfrm>
          <a:off x="2356485" y="132467985"/>
          <a:ext cx="952500" cy="563880"/>
        </a:xfrm>
        <a:prstGeom prst="leftRigh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zh-CN" altLang="en-US" sz="1100"/>
        </a:p>
      </xdr:txBody>
    </xdr:sp>
    <xdr:clientData/>
  </xdr:twoCellAnchor>
  <xdr:twoCellAnchor>
    <xdr:from>
      <xdr:col>2</xdr:col>
      <xdr:colOff>716280</xdr:colOff>
      <xdr:row>282</xdr:row>
      <xdr:rowOff>220980</xdr:rowOff>
    </xdr:from>
    <xdr:to>
      <xdr:col>2</xdr:col>
      <xdr:colOff>1668780</xdr:colOff>
      <xdr:row>282</xdr:row>
      <xdr:rowOff>784860</xdr:rowOff>
    </xdr:to>
    <xdr:sp macro="" textlink="">
      <xdr:nvSpPr>
        <xdr:cNvPr id="83" name="丁字箭头 19">
          <a:extLst>
            <a:ext uri="{FF2B5EF4-FFF2-40B4-BE49-F238E27FC236}">
              <a16:creationId xmlns:a16="http://schemas.microsoft.com/office/drawing/2014/main" id="{00000000-0008-0000-0000-000053000000}"/>
            </a:ext>
          </a:extLst>
        </xdr:cNvPr>
        <xdr:cNvSpPr/>
      </xdr:nvSpPr>
      <xdr:spPr>
        <a:xfrm>
          <a:off x="2341245" y="133334760"/>
          <a:ext cx="952500" cy="563880"/>
        </a:xfrm>
        <a:prstGeom prst="leftRigh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zh-CN" altLang="en-US" sz="1100"/>
        </a:p>
      </xdr:txBody>
    </xdr:sp>
    <xdr:clientData/>
  </xdr:twoCellAnchor>
  <xdr:twoCellAnchor>
    <xdr:from>
      <xdr:col>2</xdr:col>
      <xdr:colOff>739140</xdr:colOff>
      <xdr:row>283</xdr:row>
      <xdr:rowOff>167640</xdr:rowOff>
    </xdr:from>
    <xdr:to>
      <xdr:col>2</xdr:col>
      <xdr:colOff>1691640</xdr:colOff>
      <xdr:row>283</xdr:row>
      <xdr:rowOff>731520</xdr:rowOff>
    </xdr:to>
    <xdr:sp macro="" textlink="">
      <xdr:nvSpPr>
        <xdr:cNvPr id="84" name="丁字箭头 20">
          <a:extLst>
            <a:ext uri="{FF2B5EF4-FFF2-40B4-BE49-F238E27FC236}">
              <a16:creationId xmlns:a16="http://schemas.microsoft.com/office/drawing/2014/main" id="{00000000-0008-0000-0000-000054000000}"/>
            </a:ext>
          </a:extLst>
        </xdr:cNvPr>
        <xdr:cNvSpPr/>
      </xdr:nvSpPr>
      <xdr:spPr>
        <a:xfrm>
          <a:off x="2364105" y="134171055"/>
          <a:ext cx="952500" cy="563880"/>
        </a:xfrm>
        <a:prstGeom prst="leftRigh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zh-CN" altLang="en-US" sz="1100"/>
        </a:p>
      </xdr:txBody>
    </xdr:sp>
    <xdr:clientData/>
  </xdr:twoCellAnchor>
  <xdr:twoCellAnchor>
    <xdr:from>
      <xdr:col>2</xdr:col>
      <xdr:colOff>716280</xdr:colOff>
      <xdr:row>284</xdr:row>
      <xdr:rowOff>205740</xdr:rowOff>
    </xdr:from>
    <xdr:to>
      <xdr:col>2</xdr:col>
      <xdr:colOff>1668780</xdr:colOff>
      <xdr:row>284</xdr:row>
      <xdr:rowOff>769620</xdr:rowOff>
    </xdr:to>
    <xdr:sp macro="" textlink="">
      <xdr:nvSpPr>
        <xdr:cNvPr id="85" name="丁字箭头 22">
          <a:extLst>
            <a:ext uri="{FF2B5EF4-FFF2-40B4-BE49-F238E27FC236}">
              <a16:creationId xmlns:a16="http://schemas.microsoft.com/office/drawing/2014/main" id="{00000000-0008-0000-0000-000055000000}"/>
            </a:ext>
          </a:extLst>
        </xdr:cNvPr>
        <xdr:cNvSpPr/>
      </xdr:nvSpPr>
      <xdr:spPr>
        <a:xfrm>
          <a:off x="2341245" y="135098790"/>
          <a:ext cx="952500" cy="563880"/>
        </a:xfrm>
        <a:prstGeom prst="leftRigh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zh-CN" altLang="en-US" sz="1100"/>
        </a:p>
      </xdr:txBody>
    </xdr:sp>
    <xdr:clientData/>
  </xdr:twoCellAnchor>
  <xdr:twoCellAnchor>
    <xdr:from>
      <xdr:col>2</xdr:col>
      <xdr:colOff>723900</xdr:colOff>
      <xdr:row>285</xdr:row>
      <xdr:rowOff>220980</xdr:rowOff>
    </xdr:from>
    <xdr:to>
      <xdr:col>2</xdr:col>
      <xdr:colOff>1676400</xdr:colOff>
      <xdr:row>285</xdr:row>
      <xdr:rowOff>784860</xdr:rowOff>
    </xdr:to>
    <xdr:sp macro="" textlink="">
      <xdr:nvSpPr>
        <xdr:cNvPr id="86" name="丁字箭头 24">
          <a:extLst>
            <a:ext uri="{FF2B5EF4-FFF2-40B4-BE49-F238E27FC236}">
              <a16:creationId xmlns:a16="http://schemas.microsoft.com/office/drawing/2014/main" id="{00000000-0008-0000-0000-000056000000}"/>
            </a:ext>
          </a:extLst>
        </xdr:cNvPr>
        <xdr:cNvSpPr/>
      </xdr:nvSpPr>
      <xdr:spPr>
        <a:xfrm>
          <a:off x="2348865" y="136003665"/>
          <a:ext cx="952500" cy="563880"/>
        </a:xfrm>
        <a:prstGeom prst="leftRigh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zh-CN" altLang="en-US" sz="1100"/>
        </a:p>
      </xdr:txBody>
    </xdr:sp>
    <xdr:clientData/>
  </xdr:twoCellAnchor>
  <xdr:twoCellAnchor>
    <xdr:from>
      <xdr:col>2</xdr:col>
      <xdr:colOff>662940</xdr:colOff>
      <xdr:row>153</xdr:row>
      <xdr:rowOff>203200</xdr:rowOff>
    </xdr:from>
    <xdr:to>
      <xdr:col>2</xdr:col>
      <xdr:colOff>1531620</xdr:colOff>
      <xdr:row>153</xdr:row>
      <xdr:rowOff>797560</xdr:rowOff>
    </xdr:to>
    <xdr:sp macro="" textlink="">
      <xdr:nvSpPr>
        <xdr:cNvPr id="88" name="丁字箭头 2">
          <a:extLst>
            <a:ext uri="{FF2B5EF4-FFF2-40B4-BE49-F238E27FC236}">
              <a16:creationId xmlns:a16="http://schemas.microsoft.com/office/drawing/2014/main" id="{00000000-0008-0000-0000-000058000000}"/>
            </a:ext>
          </a:extLst>
        </xdr:cNvPr>
        <xdr:cNvSpPr/>
      </xdr:nvSpPr>
      <xdr:spPr>
        <a:xfrm>
          <a:off x="2287905" y="65893315"/>
          <a:ext cx="868680" cy="594360"/>
        </a:xfrm>
        <a:prstGeom prst="leftRigh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endParaRPr lang="zh-CN" altLang="en-US" sz="1100"/>
        </a:p>
      </xdr:txBody>
    </xdr:sp>
    <xdr:clientData/>
  </xdr:twoCellAnchor>
  <xdr:twoCellAnchor>
    <xdr:from>
      <xdr:col>2</xdr:col>
      <xdr:colOff>716280</xdr:colOff>
      <xdr:row>159</xdr:row>
      <xdr:rowOff>182880</xdr:rowOff>
    </xdr:from>
    <xdr:to>
      <xdr:col>2</xdr:col>
      <xdr:colOff>1584960</xdr:colOff>
      <xdr:row>159</xdr:row>
      <xdr:rowOff>777240</xdr:rowOff>
    </xdr:to>
    <xdr:sp macro="" textlink="">
      <xdr:nvSpPr>
        <xdr:cNvPr id="89" name="丁字箭头 20">
          <a:extLst>
            <a:ext uri="{FF2B5EF4-FFF2-40B4-BE49-F238E27FC236}">
              <a16:creationId xmlns:a16="http://schemas.microsoft.com/office/drawing/2014/main" id="{00000000-0008-0000-0000-000059000000}"/>
            </a:ext>
          </a:extLst>
        </xdr:cNvPr>
        <xdr:cNvSpPr/>
      </xdr:nvSpPr>
      <xdr:spPr>
        <a:xfrm>
          <a:off x="2341245" y="70822185"/>
          <a:ext cx="868680" cy="594360"/>
        </a:xfrm>
        <a:prstGeom prst="leftRigh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endParaRPr lang="zh-CN" altLang="en-US" sz="1100"/>
        </a:p>
      </xdr:txBody>
    </xdr:sp>
    <xdr:clientData/>
  </xdr:twoCellAnchor>
  <xdr:twoCellAnchor>
    <xdr:from>
      <xdr:col>2</xdr:col>
      <xdr:colOff>716280</xdr:colOff>
      <xdr:row>160</xdr:row>
      <xdr:rowOff>182880</xdr:rowOff>
    </xdr:from>
    <xdr:to>
      <xdr:col>2</xdr:col>
      <xdr:colOff>1584960</xdr:colOff>
      <xdr:row>160</xdr:row>
      <xdr:rowOff>777240</xdr:rowOff>
    </xdr:to>
    <xdr:sp macro="" textlink="">
      <xdr:nvSpPr>
        <xdr:cNvPr id="93" name="丁字箭头 28">
          <a:extLst>
            <a:ext uri="{FF2B5EF4-FFF2-40B4-BE49-F238E27FC236}">
              <a16:creationId xmlns:a16="http://schemas.microsoft.com/office/drawing/2014/main" id="{00000000-0008-0000-0000-00005D000000}"/>
            </a:ext>
          </a:extLst>
        </xdr:cNvPr>
        <xdr:cNvSpPr/>
      </xdr:nvSpPr>
      <xdr:spPr>
        <a:xfrm>
          <a:off x="2341245" y="71647050"/>
          <a:ext cx="868680" cy="594360"/>
        </a:xfrm>
        <a:prstGeom prst="leftRigh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endParaRPr lang="zh-CN" altLang="en-US" sz="1100"/>
        </a:p>
      </xdr:txBody>
    </xdr:sp>
    <xdr:clientData/>
  </xdr:twoCellAnchor>
  <xdr:twoCellAnchor>
    <xdr:from>
      <xdr:col>2</xdr:col>
      <xdr:colOff>716280</xdr:colOff>
      <xdr:row>161</xdr:row>
      <xdr:rowOff>182880</xdr:rowOff>
    </xdr:from>
    <xdr:to>
      <xdr:col>2</xdr:col>
      <xdr:colOff>1584960</xdr:colOff>
      <xdr:row>161</xdr:row>
      <xdr:rowOff>777240</xdr:rowOff>
    </xdr:to>
    <xdr:sp macro="" textlink="">
      <xdr:nvSpPr>
        <xdr:cNvPr id="95" name="丁字箭头 27">
          <a:extLst>
            <a:ext uri="{FF2B5EF4-FFF2-40B4-BE49-F238E27FC236}">
              <a16:creationId xmlns:a16="http://schemas.microsoft.com/office/drawing/2014/main" id="{00000000-0008-0000-0000-00005F000000}"/>
            </a:ext>
          </a:extLst>
        </xdr:cNvPr>
        <xdr:cNvSpPr/>
      </xdr:nvSpPr>
      <xdr:spPr>
        <a:xfrm>
          <a:off x="2341245" y="72471915"/>
          <a:ext cx="868680" cy="594360"/>
        </a:xfrm>
        <a:prstGeom prst="leftRigh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endParaRPr lang="zh-CN" altLang="en-US" sz="1100"/>
        </a:p>
      </xdr:txBody>
    </xdr:sp>
    <xdr:clientData/>
  </xdr:twoCellAnchor>
  <xdr:twoCellAnchor>
    <xdr:from>
      <xdr:col>2</xdr:col>
      <xdr:colOff>647700</xdr:colOff>
      <xdr:row>288</xdr:row>
      <xdr:rowOff>182880</xdr:rowOff>
    </xdr:from>
    <xdr:to>
      <xdr:col>2</xdr:col>
      <xdr:colOff>1516380</xdr:colOff>
      <xdr:row>288</xdr:row>
      <xdr:rowOff>777240</xdr:rowOff>
    </xdr:to>
    <xdr:sp macro="" textlink="">
      <xdr:nvSpPr>
        <xdr:cNvPr id="97" name="丁字箭头 5">
          <a:extLst>
            <a:ext uri="{FF2B5EF4-FFF2-40B4-BE49-F238E27FC236}">
              <a16:creationId xmlns:a16="http://schemas.microsoft.com/office/drawing/2014/main" id="{00000000-0008-0000-0000-000061000000}"/>
            </a:ext>
          </a:extLst>
        </xdr:cNvPr>
        <xdr:cNvSpPr/>
      </xdr:nvSpPr>
      <xdr:spPr>
        <a:xfrm>
          <a:off x="2272665" y="138634470"/>
          <a:ext cx="868680" cy="594360"/>
        </a:xfrm>
        <a:prstGeom prst="leftRigh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endParaRPr lang="zh-CN" altLang="en-US" sz="1100"/>
        </a:p>
      </xdr:txBody>
    </xdr:sp>
    <xdr:clientData/>
  </xdr:twoCellAnchor>
  <xdr:twoCellAnchor>
    <xdr:from>
      <xdr:col>2</xdr:col>
      <xdr:colOff>640080</xdr:colOff>
      <xdr:row>289</xdr:row>
      <xdr:rowOff>182880</xdr:rowOff>
    </xdr:from>
    <xdr:to>
      <xdr:col>2</xdr:col>
      <xdr:colOff>1508760</xdr:colOff>
      <xdr:row>289</xdr:row>
      <xdr:rowOff>815975</xdr:rowOff>
    </xdr:to>
    <xdr:sp macro="" textlink="">
      <xdr:nvSpPr>
        <xdr:cNvPr id="102" name="丁字箭头 16">
          <a:extLst>
            <a:ext uri="{FF2B5EF4-FFF2-40B4-BE49-F238E27FC236}">
              <a16:creationId xmlns:a16="http://schemas.microsoft.com/office/drawing/2014/main" id="{00000000-0008-0000-0000-000066000000}"/>
            </a:ext>
          </a:extLst>
        </xdr:cNvPr>
        <xdr:cNvSpPr/>
      </xdr:nvSpPr>
      <xdr:spPr>
        <a:xfrm>
          <a:off x="2265045" y="139524105"/>
          <a:ext cx="868680" cy="633095"/>
        </a:xfrm>
        <a:prstGeom prst="leftRigh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endParaRPr lang="zh-CN" altLang="en-US" sz="1100"/>
        </a:p>
      </xdr:txBody>
    </xdr:sp>
    <xdr:clientData/>
  </xdr:twoCellAnchor>
  <xdr:twoCellAnchor>
    <xdr:from>
      <xdr:col>2</xdr:col>
      <xdr:colOff>716280</xdr:colOff>
      <xdr:row>290</xdr:row>
      <xdr:rowOff>182880</xdr:rowOff>
    </xdr:from>
    <xdr:to>
      <xdr:col>2</xdr:col>
      <xdr:colOff>1584960</xdr:colOff>
      <xdr:row>290</xdr:row>
      <xdr:rowOff>777240</xdr:rowOff>
    </xdr:to>
    <xdr:sp macro="" textlink="">
      <xdr:nvSpPr>
        <xdr:cNvPr id="103" name="丁字箭头 17">
          <a:extLst>
            <a:ext uri="{FF2B5EF4-FFF2-40B4-BE49-F238E27FC236}">
              <a16:creationId xmlns:a16="http://schemas.microsoft.com/office/drawing/2014/main" id="{00000000-0008-0000-0000-000067000000}"/>
            </a:ext>
          </a:extLst>
        </xdr:cNvPr>
        <xdr:cNvSpPr/>
      </xdr:nvSpPr>
      <xdr:spPr>
        <a:xfrm>
          <a:off x="2341245" y="140413740"/>
          <a:ext cx="868680" cy="594360"/>
        </a:xfrm>
        <a:prstGeom prst="leftRigh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endParaRPr lang="zh-CN" altLang="en-US" sz="1100"/>
        </a:p>
      </xdr:txBody>
    </xdr:sp>
    <xdr:clientData/>
  </xdr:twoCellAnchor>
  <xdr:twoCellAnchor>
    <xdr:from>
      <xdr:col>2</xdr:col>
      <xdr:colOff>716280</xdr:colOff>
      <xdr:row>291</xdr:row>
      <xdr:rowOff>182880</xdr:rowOff>
    </xdr:from>
    <xdr:to>
      <xdr:col>2</xdr:col>
      <xdr:colOff>1584960</xdr:colOff>
      <xdr:row>291</xdr:row>
      <xdr:rowOff>777240</xdr:rowOff>
    </xdr:to>
    <xdr:sp macro="" textlink="">
      <xdr:nvSpPr>
        <xdr:cNvPr id="104" name="丁字箭头 18">
          <a:extLst>
            <a:ext uri="{FF2B5EF4-FFF2-40B4-BE49-F238E27FC236}">
              <a16:creationId xmlns:a16="http://schemas.microsoft.com/office/drawing/2014/main" id="{00000000-0008-0000-0000-000068000000}"/>
            </a:ext>
          </a:extLst>
        </xdr:cNvPr>
        <xdr:cNvSpPr/>
      </xdr:nvSpPr>
      <xdr:spPr>
        <a:xfrm>
          <a:off x="2341245" y="141303375"/>
          <a:ext cx="868680" cy="594360"/>
        </a:xfrm>
        <a:prstGeom prst="leftRigh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endParaRPr lang="zh-CN" altLang="en-US" sz="1100"/>
        </a:p>
      </xdr:txBody>
    </xdr:sp>
    <xdr:clientData/>
  </xdr:twoCellAnchor>
  <xdr:twoCellAnchor>
    <xdr:from>
      <xdr:col>2</xdr:col>
      <xdr:colOff>762000</xdr:colOff>
      <xdr:row>163</xdr:row>
      <xdr:rowOff>228600</xdr:rowOff>
    </xdr:from>
    <xdr:to>
      <xdr:col>2</xdr:col>
      <xdr:colOff>1630680</xdr:colOff>
      <xdr:row>163</xdr:row>
      <xdr:rowOff>822960</xdr:rowOff>
    </xdr:to>
    <xdr:sp macro="" textlink="">
      <xdr:nvSpPr>
        <xdr:cNvPr id="109" name="丁字箭头 13">
          <a:extLst>
            <a:ext uri="{FF2B5EF4-FFF2-40B4-BE49-F238E27FC236}">
              <a16:creationId xmlns:a16="http://schemas.microsoft.com/office/drawing/2014/main" id="{00000000-0008-0000-0000-00006D000000}"/>
            </a:ext>
          </a:extLst>
        </xdr:cNvPr>
        <xdr:cNvSpPr/>
      </xdr:nvSpPr>
      <xdr:spPr>
        <a:xfrm>
          <a:off x="2386965" y="74167365"/>
          <a:ext cx="868680" cy="594360"/>
        </a:xfrm>
        <a:prstGeom prst="leftRigh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endParaRPr lang="zh-CN" altLang="en-US" sz="1100"/>
        </a:p>
      </xdr:txBody>
    </xdr:sp>
    <xdr:clientData/>
  </xdr:twoCellAnchor>
  <xdr:twoCellAnchor>
    <xdr:from>
      <xdr:col>2</xdr:col>
      <xdr:colOff>784860</xdr:colOff>
      <xdr:row>164</xdr:row>
      <xdr:rowOff>228600</xdr:rowOff>
    </xdr:from>
    <xdr:to>
      <xdr:col>2</xdr:col>
      <xdr:colOff>1653540</xdr:colOff>
      <xdr:row>164</xdr:row>
      <xdr:rowOff>822960</xdr:rowOff>
    </xdr:to>
    <xdr:sp macro="" textlink="">
      <xdr:nvSpPr>
        <xdr:cNvPr id="110" name="丁字箭头 15">
          <a:extLst>
            <a:ext uri="{FF2B5EF4-FFF2-40B4-BE49-F238E27FC236}">
              <a16:creationId xmlns:a16="http://schemas.microsoft.com/office/drawing/2014/main" id="{00000000-0008-0000-0000-00006E000000}"/>
            </a:ext>
          </a:extLst>
        </xdr:cNvPr>
        <xdr:cNvSpPr/>
      </xdr:nvSpPr>
      <xdr:spPr>
        <a:xfrm>
          <a:off x="2409825" y="74992230"/>
          <a:ext cx="868680" cy="594360"/>
        </a:xfrm>
        <a:prstGeom prst="leftRigh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endParaRPr lang="zh-CN" altLang="en-US" sz="1100"/>
        </a:p>
      </xdr:txBody>
    </xdr:sp>
    <xdr:clientData/>
  </xdr:twoCellAnchor>
  <xdr:twoCellAnchor>
    <xdr:from>
      <xdr:col>2</xdr:col>
      <xdr:colOff>777240</xdr:colOff>
      <xdr:row>162</xdr:row>
      <xdr:rowOff>213360</xdr:rowOff>
    </xdr:from>
    <xdr:to>
      <xdr:col>2</xdr:col>
      <xdr:colOff>1645920</xdr:colOff>
      <xdr:row>162</xdr:row>
      <xdr:rowOff>807720</xdr:rowOff>
    </xdr:to>
    <xdr:sp macro="" textlink="">
      <xdr:nvSpPr>
        <xdr:cNvPr id="111" name="丁字箭头 25">
          <a:extLst>
            <a:ext uri="{FF2B5EF4-FFF2-40B4-BE49-F238E27FC236}">
              <a16:creationId xmlns:a16="http://schemas.microsoft.com/office/drawing/2014/main" id="{00000000-0008-0000-0000-00006F000000}"/>
            </a:ext>
          </a:extLst>
        </xdr:cNvPr>
        <xdr:cNvSpPr/>
      </xdr:nvSpPr>
      <xdr:spPr>
        <a:xfrm>
          <a:off x="2402205" y="73327260"/>
          <a:ext cx="868680" cy="594360"/>
        </a:xfrm>
        <a:prstGeom prst="leftRigh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endParaRPr lang="zh-CN" altLang="en-US" sz="1100"/>
        </a:p>
      </xdr:txBody>
    </xdr:sp>
    <xdr:clientData/>
  </xdr:twoCellAnchor>
  <xdr:twoCellAnchor>
    <xdr:from>
      <xdr:col>2</xdr:col>
      <xdr:colOff>746760</xdr:colOff>
      <xdr:row>165</xdr:row>
      <xdr:rowOff>198120</xdr:rowOff>
    </xdr:from>
    <xdr:to>
      <xdr:col>2</xdr:col>
      <xdr:colOff>1699260</xdr:colOff>
      <xdr:row>165</xdr:row>
      <xdr:rowOff>762000</xdr:rowOff>
    </xdr:to>
    <xdr:sp macro="" textlink="">
      <xdr:nvSpPr>
        <xdr:cNvPr id="118" name="丁字箭头 23">
          <a:extLst>
            <a:ext uri="{FF2B5EF4-FFF2-40B4-BE49-F238E27FC236}">
              <a16:creationId xmlns:a16="http://schemas.microsoft.com/office/drawing/2014/main" id="{00000000-0008-0000-0000-000076000000}"/>
            </a:ext>
          </a:extLst>
        </xdr:cNvPr>
        <xdr:cNvSpPr/>
      </xdr:nvSpPr>
      <xdr:spPr>
        <a:xfrm>
          <a:off x="2371725" y="75786615"/>
          <a:ext cx="952500" cy="563880"/>
        </a:xfrm>
        <a:prstGeom prst="leftRigh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endParaRPr lang="zh-CN" altLang="en-US" sz="1100"/>
        </a:p>
      </xdr:txBody>
    </xdr:sp>
    <xdr:clientData/>
  </xdr:twoCellAnchor>
  <xdr:twoCellAnchor>
    <xdr:from>
      <xdr:col>2</xdr:col>
      <xdr:colOff>731520</xdr:colOff>
      <xdr:row>166</xdr:row>
      <xdr:rowOff>190500</xdr:rowOff>
    </xdr:from>
    <xdr:to>
      <xdr:col>2</xdr:col>
      <xdr:colOff>1684020</xdr:colOff>
      <xdr:row>166</xdr:row>
      <xdr:rowOff>754380</xdr:rowOff>
    </xdr:to>
    <xdr:sp macro="" textlink="">
      <xdr:nvSpPr>
        <xdr:cNvPr id="119" name="丁字箭头 26">
          <a:extLst>
            <a:ext uri="{FF2B5EF4-FFF2-40B4-BE49-F238E27FC236}">
              <a16:creationId xmlns:a16="http://schemas.microsoft.com/office/drawing/2014/main" id="{00000000-0008-0000-0000-000077000000}"/>
            </a:ext>
          </a:extLst>
        </xdr:cNvPr>
        <xdr:cNvSpPr/>
      </xdr:nvSpPr>
      <xdr:spPr>
        <a:xfrm>
          <a:off x="2356485" y="76603860"/>
          <a:ext cx="952500" cy="563880"/>
        </a:xfrm>
        <a:prstGeom prst="leftRigh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endParaRPr lang="zh-CN" altLang="en-US" sz="1100"/>
        </a:p>
      </xdr:txBody>
    </xdr:sp>
    <xdr:clientData/>
  </xdr:twoCellAnchor>
  <xdr:twoCellAnchor>
    <xdr:from>
      <xdr:col>2</xdr:col>
      <xdr:colOff>731520</xdr:colOff>
      <xdr:row>167</xdr:row>
      <xdr:rowOff>190500</xdr:rowOff>
    </xdr:from>
    <xdr:to>
      <xdr:col>2</xdr:col>
      <xdr:colOff>1684020</xdr:colOff>
      <xdr:row>167</xdr:row>
      <xdr:rowOff>754380</xdr:rowOff>
    </xdr:to>
    <xdr:sp macro="" textlink="">
      <xdr:nvSpPr>
        <xdr:cNvPr id="120" name="丁字箭头 27">
          <a:extLst>
            <a:ext uri="{FF2B5EF4-FFF2-40B4-BE49-F238E27FC236}">
              <a16:creationId xmlns:a16="http://schemas.microsoft.com/office/drawing/2014/main" id="{00000000-0008-0000-0000-000078000000}"/>
            </a:ext>
          </a:extLst>
        </xdr:cNvPr>
        <xdr:cNvSpPr/>
      </xdr:nvSpPr>
      <xdr:spPr>
        <a:xfrm>
          <a:off x="2356485" y="77428725"/>
          <a:ext cx="952500" cy="563880"/>
        </a:xfrm>
        <a:prstGeom prst="leftRigh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endParaRPr lang="zh-CN" altLang="en-US" sz="1100"/>
        </a:p>
      </xdr:txBody>
    </xdr:sp>
    <xdr:clientData/>
  </xdr:twoCellAnchor>
  <xdr:twoCellAnchor>
    <xdr:from>
      <xdr:col>2</xdr:col>
      <xdr:colOff>746760</xdr:colOff>
      <xdr:row>168</xdr:row>
      <xdr:rowOff>220980</xdr:rowOff>
    </xdr:from>
    <xdr:to>
      <xdr:col>2</xdr:col>
      <xdr:colOff>1699260</xdr:colOff>
      <xdr:row>168</xdr:row>
      <xdr:rowOff>784860</xdr:rowOff>
    </xdr:to>
    <xdr:sp macro="" textlink="">
      <xdr:nvSpPr>
        <xdr:cNvPr id="121" name="丁字箭头 28">
          <a:extLst>
            <a:ext uri="{FF2B5EF4-FFF2-40B4-BE49-F238E27FC236}">
              <a16:creationId xmlns:a16="http://schemas.microsoft.com/office/drawing/2014/main" id="{00000000-0008-0000-0000-000079000000}"/>
            </a:ext>
          </a:extLst>
        </xdr:cNvPr>
        <xdr:cNvSpPr/>
      </xdr:nvSpPr>
      <xdr:spPr>
        <a:xfrm>
          <a:off x="2371725" y="78284070"/>
          <a:ext cx="952500" cy="563880"/>
        </a:xfrm>
        <a:prstGeom prst="leftRigh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endParaRPr lang="zh-CN" altLang="en-US" sz="1100"/>
        </a:p>
      </xdr:txBody>
    </xdr:sp>
    <xdr:clientData/>
  </xdr:twoCellAnchor>
  <xdr:twoCellAnchor>
    <xdr:from>
      <xdr:col>2</xdr:col>
      <xdr:colOff>746760</xdr:colOff>
      <xdr:row>169</xdr:row>
      <xdr:rowOff>220980</xdr:rowOff>
    </xdr:from>
    <xdr:to>
      <xdr:col>2</xdr:col>
      <xdr:colOff>1699260</xdr:colOff>
      <xdr:row>169</xdr:row>
      <xdr:rowOff>784860</xdr:rowOff>
    </xdr:to>
    <xdr:sp macro="" textlink="">
      <xdr:nvSpPr>
        <xdr:cNvPr id="122" name="丁字箭头 34">
          <a:extLst>
            <a:ext uri="{FF2B5EF4-FFF2-40B4-BE49-F238E27FC236}">
              <a16:creationId xmlns:a16="http://schemas.microsoft.com/office/drawing/2014/main" id="{00000000-0008-0000-0000-00007A000000}"/>
            </a:ext>
          </a:extLst>
        </xdr:cNvPr>
        <xdr:cNvSpPr/>
      </xdr:nvSpPr>
      <xdr:spPr>
        <a:xfrm>
          <a:off x="2371725" y="79108935"/>
          <a:ext cx="952500" cy="563880"/>
        </a:xfrm>
        <a:prstGeom prst="leftRigh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endParaRPr lang="zh-CN" altLang="en-US" sz="1100"/>
        </a:p>
      </xdr:txBody>
    </xdr:sp>
    <xdr:clientData/>
  </xdr:twoCellAnchor>
  <xdr:twoCellAnchor>
    <xdr:from>
      <xdr:col>2</xdr:col>
      <xdr:colOff>746760</xdr:colOff>
      <xdr:row>170</xdr:row>
      <xdr:rowOff>220980</xdr:rowOff>
    </xdr:from>
    <xdr:to>
      <xdr:col>2</xdr:col>
      <xdr:colOff>1699260</xdr:colOff>
      <xdr:row>170</xdr:row>
      <xdr:rowOff>784860</xdr:rowOff>
    </xdr:to>
    <xdr:sp macro="" textlink="">
      <xdr:nvSpPr>
        <xdr:cNvPr id="123" name="丁字箭头 35">
          <a:extLst>
            <a:ext uri="{FF2B5EF4-FFF2-40B4-BE49-F238E27FC236}">
              <a16:creationId xmlns:a16="http://schemas.microsoft.com/office/drawing/2014/main" id="{00000000-0008-0000-0000-00007B000000}"/>
            </a:ext>
          </a:extLst>
        </xdr:cNvPr>
        <xdr:cNvSpPr/>
      </xdr:nvSpPr>
      <xdr:spPr>
        <a:xfrm>
          <a:off x="2371725" y="79933800"/>
          <a:ext cx="952500" cy="563880"/>
        </a:xfrm>
        <a:prstGeom prst="leftRigh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endParaRPr lang="zh-CN" altLang="en-US" sz="1100"/>
        </a:p>
      </xdr:txBody>
    </xdr:sp>
    <xdr:clientData/>
  </xdr:twoCellAnchor>
  <xdr:twoCellAnchor>
    <xdr:from>
      <xdr:col>2</xdr:col>
      <xdr:colOff>739140</xdr:colOff>
      <xdr:row>347</xdr:row>
      <xdr:rowOff>228600</xdr:rowOff>
    </xdr:from>
    <xdr:to>
      <xdr:col>2</xdr:col>
      <xdr:colOff>1691640</xdr:colOff>
      <xdr:row>347</xdr:row>
      <xdr:rowOff>792480</xdr:rowOff>
    </xdr:to>
    <xdr:sp macro="" textlink="">
      <xdr:nvSpPr>
        <xdr:cNvPr id="127" name="丁字箭头 2">
          <a:extLst>
            <a:ext uri="{FF2B5EF4-FFF2-40B4-BE49-F238E27FC236}">
              <a16:creationId xmlns:a16="http://schemas.microsoft.com/office/drawing/2014/main" id="{00000000-0008-0000-0000-00007F000000}"/>
            </a:ext>
          </a:extLst>
        </xdr:cNvPr>
        <xdr:cNvSpPr/>
      </xdr:nvSpPr>
      <xdr:spPr>
        <a:xfrm>
          <a:off x="2364105" y="176688750"/>
          <a:ext cx="952500" cy="563880"/>
        </a:xfrm>
        <a:prstGeom prst="leftRigh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endParaRPr lang="zh-CN" altLang="en-US" sz="1100"/>
        </a:p>
      </xdr:txBody>
    </xdr:sp>
    <xdr:clientData/>
  </xdr:twoCellAnchor>
  <xdr:twoCellAnchor>
    <xdr:from>
      <xdr:col>2</xdr:col>
      <xdr:colOff>754380</xdr:colOff>
      <xdr:row>348</xdr:row>
      <xdr:rowOff>205740</xdr:rowOff>
    </xdr:from>
    <xdr:to>
      <xdr:col>2</xdr:col>
      <xdr:colOff>1706880</xdr:colOff>
      <xdr:row>348</xdr:row>
      <xdr:rowOff>769620</xdr:rowOff>
    </xdr:to>
    <xdr:sp macro="" textlink="">
      <xdr:nvSpPr>
        <xdr:cNvPr id="128" name="丁字箭头 5">
          <a:extLst>
            <a:ext uri="{FF2B5EF4-FFF2-40B4-BE49-F238E27FC236}">
              <a16:creationId xmlns:a16="http://schemas.microsoft.com/office/drawing/2014/main" id="{00000000-0008-0000-0000-000080000000}"/>
            </a:ext>
          </a:extLst>
        </xdr:cNvPr>
        <xdr:cNvSpPr/>
      </xdr:nvSpPr>
      <xdr:spPr>
        <a:xfrm>
          <a:off x="2379345" y="177555525"/>
          <a:ext cx="952500" cy="563880"/>
        </a:xfrm>
        <a:prstGeom prst="leftRigh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endParaRPr lang="zh-CN" altLang="en-US" sz="1100"/>
        </a:p>
      </xdr:txBody>
    </xdr:sp>
    <xdr:clientData/>
  </xdr:twoCellAnchor>
  <xdr:twoCellAnchor>
    <xdr:from>
      <xdr:col>2</xdr:col>
      <xdr:colOff>792480</xdr:colOff>
      <xdr:row>349</xdr:row>
      <xdr:rowOff>334645</xdr:rowOff>
    </xdr:from>
    <xdr:to>
      <xdr:col>2</xdr:col>
      <xdr:colOff>1529715</xdr:colOff>
      <xdr:row>349</xdr:row>
      <xdr:rowOff>1049020</xdr:rowOff>
    </xdr:to>
    <xdr:sp macro="" textlink="">
      <xdr:nvSpPr>
        <xdr:cNvPr id="129" name="十字箭头 14">
          <a:extLst>
            <a:ext uri="{FF2B5EF4-FFF2-40B4-BE49-F238E27FC236}">
              <a16:creationId xmlns:a16="http://schemas.microsoft.com/office/drawing/2014/main" id="{00000000-0008-0000-0000-000081000000}"/>
            </a:ext>
          </a:extLst>
        </xdr:cNvPr>
        <xdr:cNvSpPr/>
      </xdr:nvSpPr>
      <xdr:spPr>
        <a:xfrm>
          <a:off x="2417445" y="178606450"/>
          <a:ext cx="737235" cy="714375"/>
        </a:xfrm>
        <a:prstGeom prst="quad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endParaRPr lang="zh-CN" altLang="en-US" sz="1100"/>
        </a:p>
      </xdr:txBody>
    </xdr:sp>
    <xdr:clientData/>
  </xdr:twoCellAnchor>
  <xdr:twoCellAnchor>
    <xdr:from>
      <xdr:col>2</xdr:col>
      <xdr:colOff>1501140</xdr:colOff>
      <xdr:row>139</xdr:row>
      <xdr:rowOff>267335</xdr:rowOff>
    </xdr:from>
    <xdr:to>
      <xdr:col>2</xdr:col>
      <xdr:colOff>2007870</xdr:colOff>
      <xdr:row>139</xdr:row>
      <xdr:rowOff>781685</xdr:rowOff>
    </xdr:to>
    <xdr:sp macro="" textlink="">
      <xdr:nvSpPr>
        <xdr:cNvPr id="19" name="直角双向箭头 48">
          <a:extLst>
            <a:ext uri="{FF2B5EF4-FFF2-40B4-BE49-F238E27FC236}">
              <a16:creationId xmlns:a16="http://schemas.microsoft.com/office/drawing/2014/main" id="{00000000-0008-0000-0000-000013000000}"/>
            </a:ext>
          </a:extLst>
        </xdr:cNvPr>
        <xdr:cNvSpPr/>
      </xdr:nvSpPr>
      <xdr:spPr>
        <a:xfrm>
          <a:off x="3126105" y="54327425"/>
          <a:ext cx="506730" cy="514350"/>
        </a:xfrm>
        <a:prstGeom prst="leftUpArrow">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endParaRPr lang="zh-CN" altLang="en-US" sz="1100"/>
        </a:p>
      </xdr:txBody>
    </xdr:sp>
    <xdr:clientData/>
  </xdr:twoCellAnchor>
  <xdr:twoCellAnchor>
    <xdr:from>
      <xdr:col>2</xdr:col>
      <xdr:colOff>1492885</xdr:colOff>
      <xdr:row>140</xdr:row>
      <xdr:rowOff>250825</xdr:rowOff>
    </xdr:from>
    <xdr:to>
      <xdr:col>2</xdr:col>
      <xdr:colOff>2038350</xdr:colOff>
      <xdr:row>140</xdr:row>
      <xdr:rowOff>758190</xdr:rowOff>
    </xdr:to>
    <xdr:sp macro="" textlink="">
      <xdr:nvSpPr>
        <xdr:cNvPr id="22" name="直角双向箭头 87">
          <a:extLst>
            <a:ext uri="{FF2B5EF4-FFF2-40B4-BE49-F238E27FC236}">
              <a16:creationId xmlns:a16="http://schemas.microsoft.com/office/drawing/2014/main" id="{00000000-0008-0000-0000-000016000000}"/>
            </a:ext>
          </a:extLst>
        </xdr:cNvPr>
        <xdr:cNvSpPr/>
      </xdr:nvSpPr>
      <xdr:spPr>
        <a:xfrm>
          <a:off x="3117850" y="55135780"/>
          <a:ext cx="545465" cy="507365"/>
        </a:xfrm>
        <a:prstGeom prst="leftUpArrow">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endParaRPr lang="zh-CN" altLang="en-US" sz="1100"/>
        </a:p>
      </xdr:txBody>
    </xdr:sp>
    <xdr:clientData/>
  </xdr:twoCellAnchor>
  <xdr:twoCellAnchor>
    <xdr:from>
      <xdr:col>2</xdr:col>
      <xdr:colOff>1492885</xdr:colOff>
      <xdr:row>141</xdr:row>
      <xdr:rowOff>250825</xdr:rowOff>
    </xdr:from>
    <xdr:to>
      <xdr:col>2</xdr:col>
      <xdr:colOff>2038350</xdr:colOff>
      <xdr:row>141</xdr:row>
      <xdr:rowOff>758190</xdr:rowOff>
    </xdr:to>
    <xdr:sp macro="" textlink="">
      <xdr:nvSpPr>
        <xdr:cNvPr id="24" name="直角双向箭头 88">
          <a:extLst>
            <a:ext uri="{FF2B5EF4-FFF2-40B4-BE49-F238E27FC236}">
              <a16:creationId xmlns:a16="http://schemas.microsoft.com/office/drawing/2014/main" id="{00000000-0008-0000-0000-000018000000}"/>
            </a:ext>
          </a:extLst>
        </xdr:cNvPr>
        <xdr:cNvSpPr/>
      </xdr:nvSpPr>
      <xdr:spPr>
        <a:xfrm>
          <a:off x="3117850" y="55960645"/>
          <a:ext cx="545465" cy="507365"/>
        </a:xfrm>
        <a:prstGeom prst="leftUpArrow">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endParaRPr lang="zh-CN" altLang="en-US" sz="1100"/>
        </a:p>
      </xdr:txBody>
    </xdr:sp>
    <xdr:clientData/>
  </xdr:twoCellAnchor>
  <xdr:twoCellAnchor>
    <xdr:from>
      <xdr:col>2</xdr:col>
      <xdr:colOff>1492885</xdr:colOff>
      <xdr:row>142</xdr:row>
      <xdr:rowOff>250825</xdr:rowOff>
    </xdr:from>
    <xdr:to>
      <xdr:col>2</xdr:col>
      <xdr:colOff>2038350</xdr:colOff>
      <xdr:row>142</xdr:row>
      <xdr:rowOff>758190</xdr:rowOff>
    </xdr:to>
    <xdr:sp macro="" textlink="">
      <xdr:nvSpPr>
        <xdr:cNvPr id="26" name="直角双向箭头 89">
          <a:extLst>
            <a:ext uri="{FF2B5EF4-FFF2-40B4-BE49-F238E27FC236}">
              <a16:creationId xmlns:a16="http://schemas.microsoft.com/office/drawing/2014/main" id="{00000000-0008-0000-0000-00001A000000}"/>
            </a:ext>
          </a:extLst>
        </xdr:cNvPr>
        <xdr:cNvSpPr/>
      </xdr:nvSpPr>
      <xdr:spPr>
        <a:xfrm>
          <a:off x="3117850" y="56785510"/>
          <a:ext cx="545465" cy="507365"/>
        </a:xfrm>
        <a:prstGeom prst="leftUpArrow">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endParaRPr lang="zh-CN" altLang="en-US" sz="1100"/>
        </a:p>
      </xdr:txBody>
    </xdr:sp>
    <xdr:clientData/>
  </xdr:twoCellAnchor>
  <xdr:twoCellAnchor>
    <xdr:from>
      <xdr:col>2</xdr:col>
      <xdr:colOff>769620</xdr:colOff>
      <xdr:row>171</xdr:row>
      <xdr:rowOff>213360</xdr:rowOff>
    </xdr:from>
    <xdr:to>
      <xdr:col>2</xdr:col>
      <xdr:colOff>1638300</xdr:colOff>
      <xdr:row>171</xdr:row>
      <xdr:rowOff>807720</xdr:rowOff>
    </xdr:to>
    <xdr:sp macro="" textlink="">
      <xdr:nvSpPr>
        <xdr:cNvPr id="33" name="丁字箭头 1">
          <a:extLst>
            <a:ext uri="{FF2B5EF4-FFF2-40B4-BE49-F238E27FC236}">
              <a16:creationId xmlns:a16="http://schemas.microsoft.com/office/drawing/2014/main" id="{00000000-0008-0000-0000-000021000000}"/>
            </a:ext>
          </a:extLst>
        </xdr:cNvPr>
        <xdr:cNvSpPr/>
      </xdr:nvSpPr>
      <xdr:spPr>
        <a:xfrm>
          <a:off x="2394585" y="80751045"/>
          <a:ext cx="868680" cy="594360"/>
        </a:xfrm>
        <a:prstGeom prst="leftRigh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zh-CN" altLang="en-US" sz="1100"/>
        </a:p>
      </xdr:txBody>
    </xdr:sp>
    <xdr:clientData/>
  </xdr:twoCellAnchor>
  <xdr:twoCellAnchor>
    <xdr:from>
      <xdr:col>2</xdr:col>
      <xdr:colOff>769620</xdr:colOff>
      <xdr:row>172</xdr:row>
      <xdr:rowOff>213360</xdr:rowOff>
    </xdr:from>
    <xdr:to>
      <xdr:col>2</xdr:col>
      <xdr:colOff>1638300</xdr:colOff>
      <xdr:row>172</xdr:row>
      <xdr:rowOff>807720</xdr:rowOff>
    </xdr:to>
    <xdr:sp macro="" textlink="">
      <xdr:nvSpPr>
        <xdr:cNvPr id="34" name="丁字箭头 7">
          <a:extLst>
            <a:ext uri="{FF2B5EF4-FFF2-40B4-BE49-F238E27FC236}">
              <a16:creationId xmlns:a16="http://schemas.microsoft.com/office/drawing/2014/main" id="{00000000-0008-0000-0000-000022000000}"/>
            </a:ext>
          </a:extLst>
        </xdr:cNvPr>
        <xdr:cNvSpPr/>
      </xdr:nvSpPr>
      <xdr:spPr>
        <a:xfrm>
          <a:off x="2394585" y="81575910"/>
          <a:ext cx="868680" cy="594360"/>
        </a:xfrm>
        <a:prstGeom prst="leftRigh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endParaRPr lang="zh-CN" altLang="en-US" sz="1100"/>
        </a:p>
      </xdr:txBody>
    </xdr:sp>
    <xdr:clientData/>
  </xdr:twoCellAnchor>
  <xdr:twoCellAnchor>
    <xdr:from>
      <xdr:col>2</xdr:col>
      <xdr:colOff>777240</xdr:colOff>
      <xdr:row>173</xdr:row>
      <xdr:rowOff>213360</xdr:rowOff>
    </xdr:from>
    <xdr:to>
      <xdr:col>2</xdr:col>
      <xdr:colOff>1645920</xdr:colOff>
      <xdr:row>173</xdr:row>
      <xdr:rowOff>807720</xdr:rowOff>
    </xdr:to>
    <xdr:sp macro="" textlink="">
      <xdr:nvSpPr>
        <xdr:cNvPr id="35" name="丁字箭头 9">
          <a:extLst>
            <a:ext uri="{FF2B5EF4-FFF2-40B4-BE49-F238E27FC236}">
              <a16:creationId xmlns:a16="http://schemas.microsoft.com/office/drawing/2014/main" id="{00000000-0008-0000-0000-000023000000}"/>
            </a:ext>
          </a:extLst>
        </xdr:cNvPr>
        <xdr:cNvSpPr/>
      </xdr:nvSpPr>
      <xdr:spPr>
        <a:xfrm>
          <a:off x="2402205" y="82400775"/>
          <a:ext cx="868680" cy="594360"/>
        </a:xfrm>
        <a:prstGeom prst="leftRigh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endParaRPr lang="zh-CN" altLang="en-US" sz="1100"/>
        </a:p>
      </xdr:txBody>
    </xdr:sp>
    <xdr:clientData/>
  </xdr:twoCellAnchor>
  <xdr:twoCellAnchor>
    <xdr:from>
      <xdr:col>2</xdr:col>
      <xdr:colOff>784860</xdr:colOff>
      <xdr:row>174</xdr:row>
      <xdr:rowOff>228600</xdr:rowOff>
    </xdr:from>
    <xdr:to>
      <xdr:col>2</xdr:col>
      <xdr:colOff>1653540</xdr:colOff>
      <xdr:row>174</xdr:row>
      <xdr:rowOff>822960</xdr:rowOff>
    </xdr:to>
    <xdr:sp macro="" textlink="">
      <xdr:nvSpPr>
        <xdr:cNvPr id="36" name="丁字箭头 4">
          <a:extLst>
            <a:ext uri="{FF2B5EF4-FFF2-40B4-BE49-F238E27FC236}">
              <a16:creationId xmlns:a16="http://schemas.microsoft.com/office/drawing/2014/main" id="{00000000-0008-0000-0000-000024000000}"/>
            </a:ext>
          </a:extLst>
        </xdr:cNvPr>
        <xdr:cNvSpPr/>
      </xdr:nvSpPr>
      <xdr:spPr>
        <a:xfrm>
          <a:off x="2409825" y="83240880"/>
          <a:ext cx="868680" cy="594360"/>
        </a:xfrm>
        <a:prstGeom prst="leftRigh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zh-CN" altLang="en-US" sz="1100"/>
        </a:p>
      </xdr:txBody>
    </xdr:sp>
    <xdr:clientData/>
  </xdr:twoCellAnchor>
  <xdr:twoCellAnchor>
    <xdr:from>
      <xdr:col>2</xdr:col>
      <xdr:colOff>777240</xdr:colOff>
      <xdr:row>175</xdr:row>
      <xdr:rowOff>205740</xdr:rowOff>
    </xdr:from>
    <xdr:to>
      <xdr:col>2</xdr:col>
      <xdr:colOff>1645920</xdr:colOff>
      <xdr:row>175</xdr:row>
      <xdr:rowOff>800100</xdr:rowOff>
    </xdr:to>
    <xdr:sp macro="" textlink="">
      <xdr:nvSpPr>
        <xdr:cNvPr id="37" name="丁字箭头 6">
          <a:extLst>
            <a:ext uri="{FF2B5EF4-FFF2-40B4-BE49-F238E27FC236}">
              <a16:creationId xmlns:a16="http://schemas.microsoft.com/office/drawing/2014/main" id="{00000000-0008-0000-0000-000025000000}"/>
            </a:ext>
          </a:extLst>
        </xdr:cNvPr>
        <xdr:cNvSpPr/>
      </xdr:nvSpPr>
      <xdr:spPr>
        <a:xfrm>
          <a:off x="2402205" y="84132420"/>
          <a:ext cx="868680" cy="594360"/>
        </a:xfrm>
        <a:prstGeom prst="leftRigh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zh-CN" altLang="en-US" sz="1100"/>
        </a:p>
      </xdr:txBody>
    </xdr:sp>
    <xdr:clientData/>
  </xdr:twoCellAnchor>
  <xdr:twoCellAnchor>
    <xdr:from>
      <xdr:col>2</xdr:col>
      <xdr:colOff>769620</xdr:colOff>
      <xdr:row>176</xdr:row>
      <xdr:rowOff>213360</xdr:rowOff>
    </xdr:from>
    <xdr:to>
      <xdr:col>2</xdr:col>
      <xdr:colOff>1638300</xdr:colOff>
      <xdr:row>176</xdr:row>
      <xdr:rowOff>807720</xdr:rowOff>
    </xdr:to>
    <xdr:sp macro="" textlink="">
      <xdr:nvSpPr>
        <xdr:cNvPr id="67" name="丁字箭头 18">
          <a:extLst>
            <a:ext uri="{FF2B5EF4-FFF2-40B4-BE49-F238E27FC236}">
              <a16:creationId xmlns:a16="http://schemas.microsoft.com/office/drawing/2014/main" id="{00000000-0008-0000-0000-000043000000}"/>
            </a:ext>
          </a:extLst>
        </xdr:cNvPr>
        <xdr:cNvSpPr/>
      </xdr:nvSpPr>
      <xdr:spPr>
        <a:xfrm>
          <a:off x="2394585" y="85039200"/>
          <a:ext cx="868680" cy="594360"/>
        </a:xfrm>
        <a:prstGeom prst="leftRigh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endParaRPr lang="zh-CN" altLang="en-US" sz="1100"/>
        </a:p>
      </xdr:txBody>
    </xdr:sp>
    <xdr:clientData/>
  </xdr:twoCellAnchor>
  <xdr:twoCellAnchor>
    <xdr:from>
      <xdr:col>2</xdr:col>
      <xdr:colOff>762000</xdr:colOff>
      <xdr:row>177</xdr:row>
      <xdr:rowOff>228600</xdr:rowOff>
    </xdr:from>
    <xdr:to>
      <xdr:col>2</xdr:col>
      <xdr:colOff>1630680</xdr:colOff>
      <xdr:row>177</xdr:row>
      <xdr:rowOff>822960</xdr:rowOff>
    </xdr:to>
    <xdr:sp macro="" textlink="">
      <xdr:nvSpPr>
        <xdr:cNvPr id="69" name="丁字箭头 13">
          <a:extLst>
            <a:ext uri="{FF2B5EF4-FFF2-40B4-BE49-F238E27FC236}">
              <a16:creationId xmlns:a16="http://schemas.microsoft.com/office/drawing/2014/main" id="{00000000-0008-0000-0000-000045000000}"/>
            </a:ext>
          </a:extLst>
        </xdr:cNvPr>
        <xdr:cNvSpPr/>
      </xdr:nvSpPr>
      <xdr:spPr>
        <a:xfrm>
          <a:off x="2386965" y="85961220"/>
          <a:ext cx="868680" cy="594360"/>
        </a:xfrm>
        <a:prstGeom prst="leftRigh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endParaRPr lang="zh-CN" altLang="en-US" sz="1100"/>
        </a:p>
      </xdr:txBody>
    </xdr:sp>
    <xdr:clientData/>
  </xdr:twoCellAnchor>
  <xdr:twoCellAnchor>
    <xdr:from>
      <xdr:col>2</xdr:col>
      <xdr:colOff>784860</xdr:colOff>
      <xdr:row>178</xdr:row>
      <xdr:rowOff>228600</xdr:rowOff>
    </xdr:from>
    <xdr:to>
      <xdr:col>2</xdr:col>
      <xdr:colOff>1653540</xdr:colOff>
      <xdr:row>178</xdr:row>
      <xdr:rowOff>822960</xdr:rowOff>
    </xdr:to>
    <xdr:sp macro="" textlink="">
      <xdr:nvSpPr>
        <xdr:cNvPr id="71" name="丁字箭头 79">
          <a:extLst>
            <a:ext uri="{FF2B5EF4-FFF2-40B4-BE49-F238E27FC236}">
              <a16:creationId xmlns:a16="http://schemas.microsoft.com/office/drawing/2014/main" id="{00000000-0008-0000-0000-000047000000}"/>
            </a:ext>
          </a:extLst>
        </xdr:cNvPr>
        <xdr:cNvSpPr/>
      </xdr:nvSpPr>
      <xdr:spPr>
        <a:xfrm>
          <a:off x="2409825" y="86898480"/>
          <a:ext cx="868680" cy="594360"/>
        </a:xfrm>
        <a:prstGeom prst="leftRigh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endParaRPr lang="zh-CN" altLang="en-US" sz="1100"/>
        </a:p>
      </xdr:txBody>
    </xdr:sp>
    <xdr:clientData/>
  </xdr:twoCellAnchor>
  <xdr:twoCellAnchor>
    <xdr:from>
      <xdr:col>2</xdr:col>
      <xdr:colOff>731520</xdr:colOff>
      <xdr:row>179</xdr:row>
      <xdr:rowOff>190500</xdr:rowOff>
    </xdr:from>
    <xdr:to>
      <xdr:col>2</xdr:col>
      <xdr:colOff>1684020</xdr:colOff>
      <xdr:row>179</xdr:row>
      <xdr:rowOff>754380</xdr:rowOff>
    </xdr:to>
    <xdr:sp macro="" textlink="">
      <xdr:nvSpPr>
        <xdr:cNvPr id="98" name="丁字箭头 92">
          <a:extLst>
            <a:ext uri="{FF2B5EF4-FFF2-40B4-BE49-F238E27FC236}">
              <a16:creationId xmlns:a16="http://schemas.microsoft.com/office/drawing/2014/main" id="{00000000-0008-0000-0000-000062000000}"/>
            </a:ext>
          </a:extLst>
        </xdr:cNvPr>
        <xdr:cNvSpPr/>
      </xdr:nvSpPr>
      <xdr:spPr>
        <a:xfrm>
          <a:off x="2356485" y="87805260"/>
          <a:ext cx="952500" cy="563880"/>
        </a:xfrm>
        <a:prstGeom prst="leftRigh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endParaRPr lang="zh-CN" altLang="en-US" sz="1100"/>
        </a:p>
      </xdr:txBody>
    </xdr:sp>
    <xdr:clientData/>
  </xdr:twoCellAnchor>
  <xdr:twoCellAnchor>
    <xdr:from>
      <xdr:col>2</xdr:col>
      <xdr:colOff>731520</xdr:colOff>
      <xdr:row>180</xdr:row>
      <xdr:rowOff>190500</xdr:rowOff>
    </xdr:from>
    <xdr:to>
      <xdr:col>2</xdr:col>
      <xdr:colOff>1684020</xdr:colOff>
      <xdr:row>180</xdr:row>
      <xdr:rowOff>754380</xdr:rowOff>
    </xdr:to>
    <xdr:sp macro="" textlink="">
      <xdr:nvSpPr>
        <xdr:cNvPr id="99" name="丁字箭头 93">
          <a:extLst>
            <a:ext uri="{FF2B5EF4-FFF2-40B4-BE49-F238E27FC236}">
              <a16:creationId xmlns:a16="http://schemas.microsoft.com/office/drawing/2014/main" id="{00000000-0008-0000-0000-000063000000}"/>
            </a:ext>
          </a:extLst>
        </xdr:cNvPr>
        <xdr:cNvSpPr/>
      </xdr:nvSpPr>
      <xdr:spPr>
        <a:xfrm>
          <a:off x="2356485" y="88630125"/>
          <a:ext cx="952500" cy="563880"/>
        </a:xfrm>
        <a:prstGeom prst="leftRigh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endParaRPr lang="zh-CN" altLang="en-US" sz="1100"/>
        </a:p>
      </xdr:txBody>
    </xdr:sp>
    <xdr:clientData/>
  </xdr:twoCellAnchor>
  <xdr:twoCellAnchor>
    <xdr:from>
      <xdr:col>2</xdr:col>
      <xdr:colOff>746760</xdr:colOff>
      <xdr:row>181</xdr:row>
      <xdr:rowOff>220980</xdr:rowOff>
    </xdr:from>
    <xdr:to>
      <xdr:col>2</xdr:col>
      <xdr:colOff>1699260</xdr:colOff>
      <xdr:row>181</xdr:row>
      <xdr:rowOff>784860</xdr:rowOff>
    </xdr:to>
    <xdr:sp macro="" textlink="">
      <xdr:nvSpPr>
        <xdr:cNvPr id="100" name="丁字箭头 94">
          <a:extLst>
            <a:ext uri="{FF2B5EF4-FFF2-40B4-BE49-F238E27FC236}">
              <a16:creationId xmlns:a16="http://schemas.microsoft.com/office/drawing/2014/main" id="{00000000-0008-0000-0000-000064000000}"/>
            </a:ext>
          </a:extLst>
        </xdr:cNvPr>
        <xdr:cNvSpPr/>
      </xdr:nvSpPr>
      <xdr:spPr>
        <a:xfrm>
          <a:off x="2371725" y="89485470"/>
          <a:ext cx="952500" cy="563880"/>
        </a:xfrm>
        <a:prstGeom prst="leftRigh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endParaRPr lang="zh-CN" altLang="en-US" sz="1100"/>
        </a:p>
      </xdr:txBody>
    </xdr:sp>
    <xdr:clientData/>
  </xdr:twoCellAnchor>
  <xdr:twoCellAnchor>
    <xdr:from>
      <xdr:col>2</xdr:col>
      <xdr:colOff>746760</xdr:colOff>
      <xdr:row>182</xdr:row>
      <xdr:rowOff>220980</xdr:rowOff>
    </xdr:from>
    <xdr:to>
      <xdr:col>2</xdr:col>
      <xdr:colOff>1699260</xdr:colOff>
      <xdr:row>182</xdr:row>
      <xdr:rowOff>784860</xdr:rowOff>
    </xdr:to>
    <xdr:sp macro="" textlink="">
      <xdr:nvSpPr>
        <xdr:cNvPr id="101" name="丁字箭头 95">
          <a:extLst>
            <a:ext uri="{FF2B5EF4-FFF2-40B4-BE49-F238E27FC236}">
              <a16:creationId xmlns:a16="http://schemas.microsoft.com/office/drawing/2014/main" id="{00000000-0008-0000-0000-000065000000}"/>
            </a:ext>
          </a:extLst>
        </xdr:cNvPr>
        <xdr:cNvSpPr/>
      </xdr:nvSpPr>
      <xdr:spPr>
        <a:xfrm>
          <a:off x="2371725" y="90310335"/>
          <a:ext cx="952500" cy="563880"/>
        </a:xfrm>
        <a:prstGeom prst="leftRigh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endParaRPr lang="zh-CN" altLang="en-US" sz="1100"/>
        </a:p>
      </xdr:txBody>
    </xdr:sp>
    <xdr:clientData/>
  </xdr:twoCellAnchor>
  <xdr:twoCellAnchor>
    <xdr:from>
      <xdr:col>2</xdr:col>
      <xdr:colOff>746760</xdr:colOff>
      <xdr:row>183</xdr:row>
      <xdr:rowOff>220980</xdr:rowOff>
    </xdr:from>
    <xdr:to>
      <xdr:col>2</xdr:col>
      <xdr:colOff>1699260</xdr:colOff>
      <xdr:row>183</xdr:row>
      <xdr:rowOff>784860</xdr:rowOff>
    </xdr:to>
    <xdr:sp macro="" textlink="">
      <xdr:nvSpPr>
        <xdr:cNvPr id="106" name="丁字箭头 96">
          <a:extLst>
            <a:ext uri="{FF2B5EF4-FFF2-40B4-BE49-F238E27FC236}">
              <a16:creationId xmlns:a16="http://schemas.microsoft.com/office/drawing/2014/main" id="{00000000-0008-0000-0000-00006A000000}"/>
            </a:ext>
          </a:extLst>
        </xdr:cNvPr>
        <xdr:cNvSpPr/>
      </xdr:nvSpPr>
      <xdr:spPr>
        <a:xfrm>
          <a:off x="2371725" y="91135200"/>
          <a:ext cx="952500" cy="563880"/>
        </a:xfrm>
        <a:prstGeom prst="leftRigh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endParaRPr lang="zh-CN" altLang="en-US" sz="1100"/>
        </a:p>
      </xdr:txBody>
    </xdr:sp>
    <xdr:clientData/>
  </xdr:twoCellAnchor>
  <xdr:twoCellAnchor>
    <xdr:from>
      <xdr:col>2</xdr:col>
      <xdr:colOff>746760</xdr:colOff>
      <xdr:row>184</xdr:row>
      <xdr:rowOff>220980</xdr:rowOff>
    </xdr:from>
    <xdr:to>
      <xdr:col>2</xdr:col>
      <xdr:colOff>1699260</xdr:colOff>
      <xdr:row>184</xdr:row>
      <xdr:rowOff>784860</xdr:rowOff>
    </xdr:to>
    <xdr:sp macro="" textlink="">
      <xdr:nvSpPr>
        <xdr:cNvPr id="113" name="丁字箭头 98">
          <a:extLst>
            <a:ext uri="{FF2B5EF4-FFF2-40B4-BE49-F238E27FC236}">
              <a16:creationId xmlns:a16="http://schemas.microsoft.com/office/drawing/2014/main" id="{00000000-0008-0000-0000-000071000000}"/>
            </a:ext>
          </a:extLst>
        </xdr:cNvPr>
        <xdr:cNvSpPr/>
      </xdr:nvSpPr>
      <xdr:spPr>
        <a:xfrm>
          <a:off x="2371725" y="91960065"/>
          <a:ext cx="952500" cy="563880"/>
        </a:xfrm>
        <a:prstGeom prst="leftRigh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endParaRPr lang="zh-CN" altLang="en-US" sz="1100"/>
        </a:p>
      </xdr:txBody>
    </xdr:sp>
    <xdr:clientData/>
  </xdr:twoCellAnchor>
  <xdr:twoCellAnchor>
    <xdr:from>
      <xdr:col>2</xdr:col>
      <xdr:colOff>746760</xdr:colOff>
      <xdr:row>185</xdr:row>
      <xdr:rowOff>220980</xdr:rowOff>
    </xdr:from>
    <xdr:to>
      <xdr:col>2</xdr:col>
      <xdr:colOff>1699260</xdr:colOff>
      <xdr:row>185</xdr:row>
      <xdr:rowOff>784860</xdr:rowOff>
    </xdr:to>
    <xdr:sp macro="" textlink="">
      <xdr:nvSpPr>
        <xdr:cNvPr id="114" name="丁字箭头 99">
          <a:extLst>
            <a:ext uri="{FF2B5EF4-FFF2-40B4-BE49-F238E27FC236}">
              <a16:creationId xmlns:a16="http://schemas.microsoft.com/office/drawing/2014/main" id="{00000000-0008-0000-0000-000072000000}"/>
            </a:ext>
          </a:extLst>
        </xdr:cNvPr>
        <xdr:cNvSpPr/>
      </xdr:nvSpPr>
      <xdr:spPr>
        <a:xfrm>
          <a:off x="2371725" y="92784930"/>
          <a:ext cx="952500" cy="563880"/>
        </a:xfrm>
        <a:prstGeom prst="leftRigh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endParaRPr lang="zh-CN" altLang="en-US" sz="1100"/>
        </a:p>
      </xdr:txBody>
    </xdr:sp>
    <xdr:clientData/>
  </xdr:twoCellAnchor>
  <xdr:twoCellAnchor>
    <xdr:from>
      <xdr:col>2</xdr:col>
      <xdr:colOff>746760</xdr:colOff>
      <xdr:row>186</xdr:row>
      <xdr:rowOff>220980</xdr:rowOff>
    </xdr:from>
    <xdr:to>
      <xdr:col>2</xdr:col>
      <xdr:colOff>1699260</xdr:colOff>
      <xdr:row>186</xdr:row>
      <xdr:rowOff>784860</xdr:rowOff>
    </xdr:to>
    <xdr:sp macro="" textlink="">
      <xdr:nvSpPr>
        <xdr:cNvPr id="115" name="丁字箭头 100">
          <a:extLst>
            <a:ext uri="{FF2B5EF4-FFF2-40B4-BE49-F238E27FC236}">
              <a16:creationId xmlns:a16="http://schemas.microsoft.com/office/drawing/2014/main" id="{00000000-0008-0000-0000-000073000000}"/>
            </a:ext>
          </a:extLst>
        </xdr:cNvPr>
        <xdr:cNvSpPr/>
      </xdr:nvSpPr>
      <xdr:spPr>
        <a:xfrm>
          <a:off x="2371725" y="93609795"/>
          <a:ext cx="952500" cy="563880"/>
        </a:xfrm>
        <a:prstGeom prst="leftRigh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endParaRPr lang="zh-CN" altLang="en-US" sz="1100"/>
        </a:p>
      </xdr:txBody>
    </xdr:sp>
    <xdr:clientData/>
  </xdr:twoCellAnchor>
  <xdr:twoCellAnchor>
    <xdr:from>
      <xdr:col>2</xdr:col>
      <xdr:colOff>762000</xdr:colOff>
      <xdr:row>188</xdr:row>
      <xdr:rowOff>334645</xdr:rowOff>
    </xdr:from>
    <xdr:to>
      <xdr:col>2</xdr:col>
      <xdr:colOff>1499235</xdr:colOff>
      <xdr:row>188</xdr:row>
      <xdr:rowOff>1049020</xdr:rowOff>
    </xdr:to>
    <xdr:sp macro="" textlink="">
      <xdr:nvSpPr>
        <xdr:cNvPr id="124" name="十字箭头 85">
          <a:extLst>
            <a:ext uri="{FF2B5EF4-FFF2-40B4-BE49-F238E27FC236}">
              <a16:creationId xmlns:a16="http://schemas.microsoft.com/office/drawing/2014/main" id="{00000000-0008-0000-0000-00007C000000}"/>
            </a:ext>
          </a:extLst>
        </xdr:cNvPr>
        <xdr:cNvSpPr/>
      </xdr:nvSpPr>
      <xdr:spPr>
        <a:xfrm>
          <a:off x="2386965" y="95927545"/>
          <a:ext cx="737235" cy="714375"/>
        </a:xfrm>
        <a:prstGeom prst="quad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endParaRPr lang="zh-CN" altLang="en-US" sz="1100"/>
        </a:p>
      </xdr:txBody>
    </xdr:sp>
    <xdr:clientData/>
  </xdr:twoCellAnchor>
  <xdr:twoCellAnchor>
    <xdr:from>
      <xdr:col>2</xdr:col>
      <xdr:colOff>769620</xdr:colOff>
      <xdr:row>187</xdr:row>
      <xdr:rowOff>327025</xdr:rowOff>
    </xdr:from>
    <xdr:to>
      <xdr:col>2</xdr:col>
      <xdr:colOff>1506855</xdr:colOff>
      <xdr:row>187</xdr:row>
      <xdr:rowOff>1041400</xdr:rowOff>
    </xdr:to>
    <xdr:sp macro="" textlink="">
      <xdr:nvSpPr>
        <xdr:cNvPr id="125" name="十字箭头 86">
          <a:extLst>
            <a:ext uri="{FF2B5EF4-FFF2-40B4-BE49-F238E27FC236}">
              <a16:creationId xmlns:a16="http://schemas.microsoft.com/office/drawing/2014/main" id="{00000000-0008-0000-0000-00007D000000}"/>
            </a:ext>
          </a:extLst>
        </xdr:cNvPr>
        <xdr:cNvSpPr/>
      </xdr:nvSpPr>
      <xdr:spPr>
        <a:xfrm>
          <a:off x="2394585" y="94540705"/>
          <a:ext cx="737235" cy="714375"/>
        </a:xfrm>
        <a:prstGeom prst="quad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endParaRPr lang="zh-CN" altLang="en-US" sz="1100"/>
        </a:p>
      </xdr:txBody>
    </xdr:sp>
    <xdr:clientData/>
  </xdr:twoCellAnchor>
  <xdr:twoCellAnchor>
    <xdr:from>
      <xdr:col>2</xdr:col>
      <xdr:colOff>834072</xdr:colOff>
      <xdr:row>292</xdr:row>
      <xdr:rowOff>125412</xdr:rowOff>
    </xdr:from>
    <xdr:to>
      <xdr:col>2</xdr:col>
      <xdr:colOff>1477962</xdr:colOff>
      <xdr:row>292</xdr:row>
      <xdr:rowOff>754697</xdr:rowOff>
    </xdr:to>
    <xdr:sp macro="" textlink="">
      <xdr:nvSpPr>
        <xdr:cNvPr id="130" name="直角双向箭头 23">
          <a:extLst>
            <a:ext uri="{FF2B5EF4-FFF2-40B4-BE49-F238E27FC236}">
              <a16:creationId xmlns:a16="http://schemas.microsoft.com/office/drawing/2014/main" id="{00000000-0008-0000-0000-000082000000}"/>
            </a:ext>
          </a:extLst>
        </xdr:cNvPr>
        <xdr:cNvSpPr/>
      </xdr:nvSpPr>
      <xdr:spPr>
        <a:xfrm rot="16200000">
          <a:off x="2465705" y="142127605"/>
          <a:ext cx="629285" cy="643890"/>
        </a:xfrm>
        <a:prstGeom prst="leftUpArrow">
          <a:avLst>
            <a:gd name="adj1" fmla="val 25000"/>
            <a:gd name="adj2" fmla="val 25018"/>
            <a:gd name="adj3" fmla="val 2500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endParaRPr lang="zh-CN" altLang="en-US" sz="1100"/>
        </a:p>
      </xdr:txBody>
    </xdr:sp>
    <xdr:clientData/>
  </xdr:twoCellAnchor>
  <xdr:twoCellAnchor>
    <xdr:from>
      <xdr:col>2</xdr:col>
      <xdr:colOff>754380</xdr:colOff>
      <xdr:row>299</xdr:row>
      <xdr:rowOff>205740</xdr:rowOff>
    </xdr:from>
    <xdr:to>
      <xdr:col>2</xdr:col>
      <xdr:colOff>1706880</xdr:colOff>
      <xdr:row>299</xdr:row>
      <xdr:rowOff>769620</xdr:rowOff>
    </xdr:to>
    <xdr:sp macro="" textlink="">
      <xdr:nvSpPr>
        <xdr:cNvPr id="141" name="丁字箭头 20">
          <a:extLst>
            <a:ext uri="{FF2B5EF4-FFF2-40B4-BE49-F238E27FC236}">
              <a16:creationId xmlns:a16="http://schemas.microsoft.com/office/drawing/2014/main" id="{00000000-0008-0000-0000-00008D000000}"/>
            </a:ext>
          </a:extLst>
        </xdr:cNvPr>
        <xdr:cNvSpPr/>
      </xdr:nvSpPr>
      <xdr:spPr>
        <a:xfrm>
          <a:off x="2379345" y="148443315"/>
          <a:ext cx="952500" cy="563880"/>
        </a:xfrm>
        <a:prstGeom prst="leftRigh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zh-CN" altLang="en-US" sz="1100"/>
        </a:p>
      </xdr:txBody>
    </xdr:sp>
    <xdr:clientData/>
  </xdr:twoCellAnchor>
  <xdr:twoCellAnchor>
    <xdr:from>
      <xdr:col>2</xdr:col>
      <xdr:colOff>731520</xdr:colOff>
      <xdr:row>300</xdr:row>
      <xdr:rowOff>220980</xdr:rowOff>
    </xdr:from>
    <xdr:to>
      <xdr:col>2</xdr:col>
      <xdr:colOff>1684020</xdr:colOff>
      <xdr:row>300</xdr:row>
      <xdr:rowOff>784860</xdr:rowOff>
    </xdr:to>
    <xdr:sp macro="" textlink="">
      <xdr:nvSpPr>
        <xdr:cNvPr id="142" name="丁字箭头 22">
          <a:extLst>
            <a:ext uri="{FF2B5EF4-FFF2-40B4-BE49-F238E27FC236}">
              <a16:creationId xmlns:a16="http://schemas.microsoft.com/office/drawing/2014/main" id="{00000000-0008-0000-0000-00008E000000}"/>
            </a:ext>
          </a:extLst>
        </xdr:cNvPr>
        <xdr:cNvSpPr/>
      </xdr:nvSpPr>
      <xdr:spPr>
        <a:xfrm>
          <a:off x="2356485" y="149348190"/>
          <a:ext cx="952500" cy="563880"/>
        </a:xfrm>
        <a:prstGeom prst="leftRigh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zh-CN" altLang="en-US" sz="1100"/>
        </a:p>
      </xdr:txBody>
    </xdr:sp>
    <xdr:clientData/>
  </xdr:twoCellAnchor>
  <xdr:twoCellAnchor>
    <xdr:from>
      <xdr:col>2</xdr:col>
      <xdr:colOff>739140</xdr:colOff>
      <xdr:row>301</xdr:row>
      <xdr:rowOff>220980</xdr:rowOff>
    </xdr:from>
    <xdr:to>
      <xdr:col>2</xdr:col>
      <xdr:colOff>1691640</xdr:colOff>
      <xdr:row>301</xdr:row>
      <xdr:rowOff>784860</xdr:rowOff>
    </xdr:to>
    <xdr:sp macro="" textlink="">
      <xdr:nvSpPr>
        <xdr:cNvPr id="143" name="丁字箭头 24">
          <a:extLst>
            <a:ext uri="{FF2B5EF4-FFF2-40B4-BE49-F238E27FC236}">
              <a16:creationId xmlns:a16="http://schemas.microsoft.com/office/drawing/2014/main" id="{00000000-0008-0000-0000-00008F000000}"/>
            </a:ext>
          </a:extLst>
        </xdr:cNvPr>
        <xdr:cNvSpPr/>
      </xdr:nvSpPr>
      <xdr:spPr>
        <a:xfrm>
          <a:off x="2364105" y="150237825"/>
          <a:ext cx="952500" cy="563880"/>
        </a:xfrm>
        <a:prstGeom prst="leftRigh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zh-CN" altLang="en-US" sz="1100"/>
        </a:p>
      </xdr:txBody>
    </xdr:sp>
    <xdr:clientData/>
  </xdr:twoCellAnchor>
  <xdr:twoCellAnchor>
    <xdr:from>
      <xdr:col>2</xdr:col>
      <xdr:colOff>762000</xdr:colOff>
      <xdr:row>302</xdr:row>
      <xdr:rowOff>213360</xdr:rowOff>
    </xdr:from>
    <xdr:to>
      <xdr:col>2</xdr:col>
      <xdr:colOff>1714500</xdr:colOff>
      <xdr:row>302</xdr:row>
      <xdr:rowOff>777240</xdr:rowOff>
    </xdr:to>
    <xdr:sp macro="" textlink="">
      <xdr:nvSpPr>
        <xdr:cNvPr id="144" name="丁字箭头 56">
          <a:extLst>
            <a:ext uri="{FF2B5EF4-FFF2-40B4-BE49-F238E27FC236}">
              <a16:creationId xmlns:a16="http://schemas.microsoft.com/office/drawing/2014/main" id="{00000000-0008-0000-0000-000090000000}"/>
            </a:ext>
          </a:extLst>
        </xdr:cNvPr>
        <xdr:cNvSpPr/>
      </xdr:nvSpPr>
      <xdr:spPr>
        <a:xfrm>
          <a:off x="2386965" y="151119840"/>
          <a:ext cx="952500" cy="563880"/>
        </a:xfrm>
        <a:prstGeom prst="leftRigh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zh-CN" altLang="en-US" sz="1100"/>
        </a:p>
      </xdr:txBody>
    </xdr:sp>
    <xdr:clientData/>
  </xdr:twoCellAnchor>
  <xdr:twoCellAnchor>
    <xdr:from>
      <xdr:col>2</xdr:col>
      <xdr:colOff>1492885</xdr:colOff>
      <xdr:row>293</xdr:row>
      <xdr:rowOff>250825</xdr:rowOff>
    </xdr:from>
    <xdr:to>
      <xdr:col>2</xdr:col>
      <xdr:colOff>2038350</xdr:colOff>
      <xdr:row>293</xdr:row>
      <xdr:rowOff>758190</xdr:rowOff>
    </xdr:to>
    <xdr:sp macro="" textlink="">
      <xdr:nvSpPr>
        <xdr:cNvPr id="145" name="直角双向箭头 51">
          <a:extLst>
            <a:ext uri="{FF2B5EF4-FFF2-40B4-BE49-F238E27FC236}">
              <a16:creationId xmlns:a16="http://schemas.microsoft.com/office/drawing/2014/main" id="{00000000-0008-0000-0000-000091000000}"/>
            </a:ext>
          </a:extLst>
        </xdr:cNvPr>
        <xdr:cNvSpPr/>
      </xdr:nvSpPr>
      <xdr:spPr>
        <a:xfrm>
          <a:off x="3117850" y="143150590"/>
          <a:ext cx="545465" cy="507365"/>
        </a:xfrm>
        <a:prstGeom prst="leftUpArrow">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p>
          <a:pPr algn="l"/>
          <a:endParaRPr lang="zh-CN" altLang="en-US" sz="1100"/>
        </a:p>
      </xdr:txBody>
    </xdr:sp>
    <xdr:clientData/>
  </xdr:twoCellAnchor>
  <xdr:twoCellAnchor>
    <xdr:from>
      <xdr:col>2</xdr:col>
      <xdr:colOff>762000</xdr:colOff>
      <xdr:row>294</xdr:row>
      <xdr:rowOff>220980</xdr:rowOff>
    </xdr:from>
    <xdr:to>
      <xdr:col>2</xdr:col>
      <xdr:colOff>1714500</xdr:colOff>
      <xdr:row>294</xdr:row>
      <xdr:rowOff>784860</xdr:rowOff>
    </xdr:to>
    <xdr:sp macro="" textlink="">
      <xdr:nvSpPr>
        <xdr:cNvPr id="146" name="丁字箭头 11">
          <a:extLst>
            <a:ext uri="{FF2B5EF4-FFF2-40B4-BE49-F238E27FC236}">
              <a16:creationId xmlns:a16="http://schemas.microsoft.com/office/drawing/2014/main" id="{00000000-0008-0000-0000-000092000000}"/>
            </a:ext>
          </a:extLst>
        </xdr:cNvPr>
        <xdr:cNvSpPr/>
      </xdr:nvSpPr>
      <xdr:spPr>
        <a:xfrm>
          <a:off x="2386965" y="144010380"/>
          <a:ext cx="952500" cy="563880"/>
        </a:xfrm>
        <a:prstGeom prst="leftRigh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endParaRPr lang="zh-CN" altLang="en-US" sz="1100"/>
        </a:p>
      </xdr:txBody>
    </xdr:sp>
    <xdr:clientData/>
  </xdr:twoCellAnchor>
  <xdr:twoCellAnchor>
    <xdr:from>
      <xdr:col>2</xdr:col>
      <xdr:colOff>762000</xdr:colOff>
      <xdr:row>295</xdr:row>
      <xdr:rowOff>220980</xdr:rowOff>
    </xdr:from>
    <xdr:to>
      <xdr:col>2</xdr:col>
      <xdr:colOff>1714500</xdr:colOff>
      <xdr:row>295</xdr:row>
      <xdr:rowOff>784860</xdr:rowOff>
    </xdr:to>
    <xdr:sp macro="" textlink="">
      <xdr:nvSpPr>
        <xdr:cNvPr id="147" name="丁字箭头 19">
          <a:extLst>
            <a:ext uri="{FF2B5EF4-FFF2-40B4-BE49-F238E27FC236}">
              <a16:creationId xmlns:a16="http://schemas.microsoft.com/office/drawing/2014/main" id="{00000000-0008-0000-0000-000093000000}"/>
            </a:ext>
          </a:extLst>
        </xdr:cNvPr>
        <xdr:cNvSpPr/>
      </xdr:nvSpPr>
      <xdr:spPr>
        <a:xfrm>
          <a:off x="2386965" y="144900015"/>
          <a:ext cx="952500" cy="563880"/>
        </a:xfrm>
        <a:prstGeom prst="leftRigh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endParaRPr lang="zh-CN" altLang="en-US" sz="1100"/>
        </a:p>
      </xdr:txBody>
    </xdr:sp>
    <xdr:clientData/>
  </xdr:twoCellAnchor>
  <xdr:twoCellAnchor>
    <xdr:from>
      <xdr:col>2</xdr:col>
      <xdr:colOff>762000</xdr:colOff>
      <xdr:row>296</xdr:row>
      <xdr:rowOff>220980</xdr:rowOff>
    </xdr:from>
    <xdr:to>
      <xdr:col>2</xdr:col>
      <xdr:colOff>1714500</xdr:colOff>
      <xdr:row>296</xdr:row>
      <xdr:rowOff>784860</xdr:rowOff>
    </xdr:to>
    <xdr:sp macro="" textlink="">
      <xdr:nvSpPr>
        <xdr:cNvPr id="148" name="丁字箭头 39">
          <a:extLst>
            <a:ext uri="{FF2B5EF4-FFF2-40B4-BE49-F238E27FC236}">
              <a16:creationId xmlns:a16="http://schemas.microsoft.com/office/drawing/2014/main" id="{00000000-0008-0000-0000-000094000000}"/>
            </a:ext>
          </a:extLst>
        </xdr:cNvPr>
        <xdr:cNvSpPr/>
      </xdr:nvSpPr>
      <xdr:spPr>
        <a:xfrm>
          <a:off x="2386965" y="145789650"/>
          <a:ext cx="952500" cy="563880"/>
        </a:xfrm>
        <a:prstGeom prst="leftRigh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endParaRPr lang="zh-CN" altLang="en-US" sz="1100"/>
        </a:p>
      </xdr:txBody>
    </xdr:sp>
    <xdr:clientData/>
  </xdr:twoCellAnchor>
  <xdr:twoCellAnchor>
    <xdr:from>
      <xdr:col>2</xdr:col>
      <xdr:colOff>762000</xdr:colOff>
      <xdr:row>297</xdr:row>
      <xdr:rowOff>220980</xdr:rowOff>
    </xdr:from>
    <xdr:to>
      <xdr:col>2</xdr:col>
      <xdr:colOff>1714500</xdr:colOff>
      <xdr:row>297</xdr:row>
      <xdr:rowOff>784860</xdr:rowOff>
    </xdr:to>
    <xdr:sp macro="" textlink="">
      <xdr:nvSpPr>
        <xdr:cNvPr id="149" name="丁字箭头 40">
          <a:extLst>
            <a:ext uri="{FF2B5EF4-FFF2-40B4-BE49-F238E27FC236}">
              <a16:creationId xmlns:a16="http://schemas.microsoft.com/office/drawing/2014/main" id="{00000000-0008-0000-0000-000095000000}"/>
            </a:ext>
          </a:extLst>
        </xdr:cNvPr>
        <xdr:cNvSpPr/>
      </xdr:nvSpPr>
      <xdr:spPr>
        <a:xfrm>
          <a:off x="2386965" y="146679285"/>
          <a:ext cx="952500" cy="563880"/>
        </a:xfrm>
        <a:prstGeom prst="leftRigh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endParaRPr lang="zh-CN" altLang="en-US" sz="1100"/>
        </a:p>
      </xdr:txBody>
    </xdr:sp>
    <xdr:clientData/>
  </xdr:twoCellAnchor>
  <xdr:twoCellAnchor>
    <xdr:from>
      <xdr:col>2</xdr:col>
      <xdr:colOff>762000</xdr:colOff>
      <xdr:row>298</xdr:row>
      <xdr:rowOff>220980</xdr:rowOff>
    </xdr:from>
    <xdr:to>
      <xdr:col>2</xdr:col>
      <xdr:colOff>1714500</xdr:colOff>
      <xdr:row>298</xdr:row>
      <xdr:rowOff>784860</xdr:rowOff>
    </xdr:to>
    <xdr:sp macro="" textlink="">
      <xdr:nvSpPr>
        <xdr:cNvPr id="150" name="丁字箭头 42">
          <a:extLst>
            <a:ext uri="{FF2B5EF4-FFF2-40B4-BE49-F238E27FC236}">
              <a16:creationId xmlns:a16="http://schemas.microsoft.com/office/drawing/2014/main" id="{00000000-0008-0000-0000-000096000000}"/>
            </a:ext>
          </a:extLst>
        </xdr:cNvPr>
        <xdr:cNvSpPr/>
      </xdr:nvSpPr>
      <xdr:spPr>
        <a:xfrm>
          <a:off x="2386965" y="147568920"/>
          <a:ext cx="952500" cy="563880"/>
        </a:xfrm>
        <a:prstGeom prst="leftRigh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endParaRPr lang="zh-CN" altLang="en-US" sz="1100"/>
        </a:p>
      </xdr:txBody>
    </xdr:sp>
    <xdr:clientData/>
  </xdr:twoCellAnchor>
  <xdr:twoCellAnchor>
    <xdr:from>
      <xdr:col>2</xdr:col>
      <xdr:colOff>754380</xdr:colOff>
      <xdr:row>303</xdr:row>
      <xdr:rowOff>205740</xdr:rowOff>
    </xdr:from>
    <xdr:to>
      <xdr:col>2</xdr:col>
      <xdr:colOff>1706880</xdr:colOff>
      <xdr:row>303</xdr:row>
      <xdr:rowOff>769620</xdr:rowOff>
    </xdr:to>
    <xdr:sp macro="" textlink="">
      <xdr:nvSpPr>
        <xdr:cNvPr id="153" name="丁字箭头 52">
          <a:extLst>
            <a:ext uri="{FF2B5EF4-FFF2-40B4-BE49-F238E27FC236}">
              <a16:creationId xmlns:a16="http://schemas.microsoft.com/office/drawing/2014/main" id="{00000000-0008-0000-0000-000099000000}"/>
            </a:ext>
          </a:extLst>
        </xdr:cNvPr>
        <xdr:cNvSpPr/>
      </xdr:nvSpPr>
      <xdr:spPr>
        <a:xfrm>
          <a:off x="2379345" y="152001855"/>
          <a:ext cx="952500" cy="563880"/>
        </a:xfrm>
        <a:prstGeom prst="leftRigh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endParaRPr lang="zh-CN" altLang="en-US" sz="1100"/>
        </a:p>
      </xdr:txBody>
    </xdr:sp>
    <xdr:clientData/>
  </xdr:twoCellAnchor>
  <xdr:twoCellAnchor>
    <xdr:from>
      <xdr:col>2</xdr:col>
      <xdr:colOff>731520</xdr:colOff>
      <xdr:row>304</xdr:row>
      <xdr:rowOff>220980</xdr:rowOff>
    </xdr:from>
    <xdr:to>
      <xdr:col>2</xdr:col>
      <xdr:colOff>1684020</xdr:colOff>
      <xdr:row>304</xdr:row>
      <xdr:rowOff>784860</xdr:rowOff>
    </xdr:to>
    <xdr:sp macro="" textlink="">
      <xdr:nvSpPr>
        <xdr:cNvPr id="154" name="丁字箭头 53">
          <a:extLst>
            <a:ext uri="{FF2B5EF4-FFF2-40B4-BE49-F238E27FC236}">
              <a16:creationId xmlns:a16="http://schemas.microsoft.com/office/drawing/2014/main" id="{00000000-0008-0000-0000-00009A000000}"/>
            </a:ext>
          </a:extLst>
        </xdr:cNvPr>
        <xdr:cNvSpPr/>
      </xdr:nvSpPr>
      <xdr:spPr>
        <a:xfrm>
          <a:off x="2356485" y="152906730"/>
          <a:ext cx="952500" cy="563880"/>
        </a:xfrm>
        <a:prstGeom prst="leftRigh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endParaRPr lang="zh-CN" altLang="en-US" sz="1100"/>
        </a:p>
      </xdr:txBody>
    </xdr:sp>
    <xdr:clientData/>
  </xdr:twoCellAnchor>
  <xdr:twoCellAnchor>
    <xdr:from>
      <xdr:col>2</xdr:col>
      <xdr:colOff>762000</xdr:colOff>
      <xdr:row>305</xdr:row>
      <xdr:rowOff>213360</xdr:rowOff>
    </xdr:from>
    <xdr:to>
      <xdr:col>2</xdr:col>
      <xdr:colOff>1714500</xdr:colOff>
      <xdr:row>305</xdr:row>
      <xdr:rowOff>777240</xdr:rowOff>
    </xdr:to>
    <xdr:sp macro="" textlink="">
      <xdr:nvSpPr>
        <xdr:cNvPr id="155" name="丁字箭头 55">
          <a:extLst>
            <a:ext uri="{FF2B5EF4-FFF2-40B4-BE49-F238E27FC236}">
              <a16:creationId xmlns:a16="http://schemas.microsoft.com/office/drawing/2014/main" id="{00000000-0008-0000-0000-00009B000000}"/>
            </a:ext>
          </a:extLst>
        </xdr:cNvPr>
        <xdr:cNvSpPr/>
      </xdr:nvSpPr>
      <xdr:spPr>
        <a:xfrm>
          <a:off x="2386965" y="153788745"/>
          <a:ext cx="952500" cy="563880"/>
        </a:xfrm>
        <a:prstGeom prst="leftRigh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endParaRPr lang="zh-CN" altLang="en-US" sz="1100"/>
        </a:p>
      </xdr:txBody>
    </xdr:sp>
    <xdr:clientData/>
  </xdr:twoCellAnchor>
  <xdr:twoCellAnchor>
    <xdr:from>
      <xdr:col>2</xdr:col>
      <xdr:colOff>762000</xdr:colOff>
      <xdr:row>306</xdr:row>
      <xdr:rowOff>236220</xdr:rowOff>
    </xdr:from>
    <xdr:to>
      <xdr:col>2</xdr:col>
      <xdr:colOff>1714500</xdr:colOff>
      <xdr:row>306</xdr:row>
      <xdr:rowOff>800100</xdr:rowOff>
    </xdr:to>
    <xdr:sp macro="" textlink="">
      <xdr:nvSpPr>
        <xdr:cNvPr id="156" name="丁字箭头 57">
          <a:extLst>
            <a:ext uri="{FF2B5EF4-FFF2-40B4-BE49-F238E27FC236}">
              <a16:creationId xmlns:a16="http://schemas.microsoft.com/office/drawing/2014/main" id="{00000000-0008-0000-0000-00009C000000}"/>
            </a:ext>
          </a:extLst>
        </xdr:cNvPr>
        <xdr:cNvSpPr/>
      </xdr:nvSpPr>
      <xdr:spPr>
        <a:xfrm>
          <a:off x="2386965" y="154701240"/>
          <a:ext cx="952500" cy="563880"/>
        </a:xfrm>
        <a:prstGeom prst="leftRigh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endParaRPr lang="zh-CN" altLang="en-US" sz="1100"/>
        </a:p>
      </xdr:txBody>
    </xdr:sp>
    <xdr:clientData/>
  </xdr:twoCellAnchor>
  <xdr:twoCellAnchor>
    <xdr:from>
      <xdr:col>2</xdr:col>
      <xdr:colOff>762000</xdr:colOff>
      <xdr:row>307</xdr:row>
      <xdr:rowOff>213360</xdr:rowOff>
    </xdr:from>
    <xdr:to>
      <xdr:col>2</xdr:col>
      <xdr:colOff>1714500</xdr:colOff>
      <xdr:row>307</xdr:row>
      <xdr:rowOff>777240</xdr:rowOff>
    </xdr:to>
    <xdr:sp macro="" textlink="">
      <xdr:nvSpPr>
        <xdr:cNvPr id="163" name="丁字箭头 62">
          <a:extLst>
            <a:ext uri="{FF2B5EF4-FFF2-40B4-BE49-F238E27FC236}">
              <a16:creationId xmlns:a16="http://schemas.microsoft.com/office/drawing/2014/main" id="{00000000-0008-0000-0000-0000A3000000}"/>
            </a:ext>
          </a:extLst>
        </xdr:cNvPr>
        <xdr:cNvSpPr/>
      </xdr:nvSpPr>
      <xdr:spPr>
        <a:xfrm>
          <a:off x="2386965" y="155568015"/>
          <a:ext cx="952500" cy="563880"/>
        </a:xfrm>
        <a:prstGeom prst="leftRigh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endParaRPr lang="zh-CN" altLang="en-US" sz="1100"/>
        </a:p>
      </xdr:txBody>
    </xdr:sp>
    <xdr:clientData/>
  </xdr:twoCellAnchor>
  <xdr:twoCellAnchor>
    <xdr:from>
      <xdr:col>2</xdr:col>
      <xdr:colOff>762000</xdr:colOff>
      <xdr:row>308</xdr:row>
      <xdr:rowOff>236220</xdr:rowOff>
    </xdr:from>
    <xdr:to>
      <xdr:col>2</xdr:col>
      <xdr:colOff>1714500</xdr:colOff>
      <xdr:row>308</xdr:row>
      <xdr:rowOff>800100</xdr:rowOff>
    </xdr:to>
    <xdr:sp macro="" textlink="">
      <xdr:nvSpPr>
        <xdr:cNvPr id="164" name="丁字箭头 63">
          <a:extLst>
            <a:ext uri="{FF2B5EF4-FFF2-40B4-BE49-F238E27FC236}">
              <a16:creationId xmlns:a16="http://schemas.microsoft.com/office/drawing/2014/main" id="{00000000-0008-0000-0000-0000A4000000}"/>
            </a:ext>
          </a:extLst>
        </xdr:cNvPr>
        <xdr:cNvSpPr/>
      </xdr:nvSpPr>
      <xdr:spPr>
        <a:xfrm>
          <a:off x="2386965" y="156480510"/>
          <a:ext cx="952500" cy="563880"/>
        </a:xfrm>
        <a:prstGeom prst="leftRigh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endParaRPr lang="zh-CN" altLang="en-US" sz="1100"/>
        </a:p>
      </xdr:txBody>
    </xdr:sp>
    <xdr:clientData/>
  </xdr:twoCellAnchor>
  <xdr:twoCellAnchor>
    <xdr:from>
      <xdr:col>2</xdr:col>
      <xdr:colOff>754380</xdr:colOff>
      <xdr:row>309</xdr:row>
      <xdr:rowOff>205740</xdr:rowOff>
    </xdr:from>
    <xdr:to>
      <xdr:col>2</xdr:col>
      <xdr:colOff>1706880</xdr:colOff>
      <xdr:row>309</xdr:row>
      <xdr:rowOff>769620</xdr:rowOff>
    </xdr:to>
    <xdr:sp macro="" textlink="">
      <xdr:nvSpPr>
        <xdr:cNvPr id="165" name="丁字箭头 64">
          <a:extLst>
            <a:ext uri="{FF2B5EF4-FFF2-40B4-BE49-F238E27FC236}">
              <a16:creationId xmlns:a16="http://schemas.microsoft.com/office/drawing/2014/main" id="{00000000-0008-0000-0000-0000A5000000}"/>
            </a:ext>
          </a:extLst>
        </xdr:cNvPr>
        <xdr:cNvSpPr/>
      </xdr:nvSpPr>
      <xdr:spPr>
        <a:xfrm>
          <a:off x="2379345" y="157339665"/>
          <a:ext cx="952500" cy="563880"/>
        </a:xfrm>
        <a:prstGeom prst="leftRigh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endParaRPr lang="zh-CN" altLang="en-US" sz="1100"/>
        </a:p>
      </xdr:txBody>
    </xdr:sp>
    <xdr:clientData/>
  </xdr:twoCellAnchor>
  <xdr:twoCellAnchor>
    <xdr:from>
      <xdr:col>2</xdr:col>
      <xdr:colOff>731520</xdr:colOff>
      <xdr:row>310</xdr:row>
      <xdr:rowOff>220980</xdr:rowOff>
    </xdr:from>
    <xdr:to>
      <xdr:col>2</xdr:col>
      <xdr:colOff>1684020</xdr:colOff>
      <xdr:row>310</xdr:row>
      <xdr:rowOff>784860</xdr:rowOff>
    </xdr:to>
    <xdr:sp macro="" textlink="">
      <xdr:nvSpPr>
        <xdr:cNvPr id="166" name="丁字箭头 65">
          <a:extLst>
            <a:ext uri="{FF2B5EF4-FFF2-40B4-BE49-F238E27FC236}">
              <a16:creationId xmlns:a16="http://schemas.microsoft.com/office/drawing/2014/main" id="{00000000-0008-0000-0000-0000A6000000}"/>
            </a:ext>
          </a:extLst>
        </xdr:cNvPr>
        <xdr:cNvSpPr/>
      </xdr:nvSpPr>
      <xdr:spPr>
        <a:xfrm>
          <a:off x="2356485" y="158244540"/>
          <a:ext cx="952500" cy="563880"/>
        </a:xfrm>
        <a:prstGeom prst="leftRigh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endParaRPr lang="zh-CN" altLang="en-US" sz="1100"/>
        </a:p>
      </xdr:txBody>
    </xdr:sp>
    <xdr:clientData/>
  </xdr:twoCellAnchor>
  <xdr:twoCellAnchor>
    <xdr:from>
      <xdr:col>2</xdr:col>
      <xdr:colOff>739140</xdr:colOff>
      <xdr:row>311</xdr:row>
      <xdr:rowOff>220980</xdr:rowOff>
    </xdr:from>
    <xdr:to>
      <xdr:col>2</xdr:col>
      <xdr:colOff>1691640</xdr:colOff>
      <xdr:row>311</xdr:row>
      <xdr:rowOff>784860</xdr:rowOff>
    </xdr:to>
    <xdr:sp macro="" textlink="">
      <xdr:nvSpPr>
        <xdr:cNvPr id="167" name="丁字箭头 66">
          <a:extLst>
            <a:ext uri="{FF2B5EF4-FFF2-40B4-BE49-F238E27FC236}">
              <a16:creationId xmlns:a16="http://schemas.microsoft.com/office/drawing/2014/main" id="{00000000-0008-0000-0000-0000A7000000}"/>
            </a:ext>
          </a:extLst>
        </xdr:cNvPr>
        <xdr:cNvSpPr/>
      </xdr:nvSpPr>
      <xdr:spPr>
        <a:xfrm>
          <a:off x="2364105" y="159134175"/>
          <a:ext cx="952500" cy="563880"/>
        </a:xfrm>
        <a:prstGeom prst="leftRigh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endParaRPr lang="zh-CN" altLang="en-US" sz="1100"/>
        </a:p>
      </xdr:txBody>
    </xdr:sp>
    <xdr:clientData/>
  </xdr:twoCellAnchor>
  <xdr:twoCellAnchor>
    <xdr:from>
      <xdr:col>2</xdr:col>
      <xdr:colOff>762000</xdr:colOff>
      <xdr:row>312</xdr:row>
      <xdr:rowOff>213360</xdr:rowOff>
    </xdr:from>
    <xdr:to>
      <xdr:col>2</xdr:col>
      <xdr:colOff>1714500</xdr:colOff>
      <xdr:row>312</xdr:row>
      <xdr:rowOff>777240</xdr:rowOff>
    </xdr:to>
    <xdr:sp macro="" textlink="">
      <xdr:nvSpPr>
        <xdr:cNvPr id="168" name="丁字箭头 67">
          <a:extLst>
            <a:ext uri="{FF2B5EF4-FFF2-40B4-BE49-F238E27FC236}">
              <a16:creationId xmlns:a16="http://schemas.microsoft.com/office/drawing/2014/main" id="{00000000-0008-0000-0000-0000A8000000}"/>
            </a:ext>
          </a:extLst>
        </xdr:cNvPr>
        <xdr:cNvSpPr/>
      </xdr:nvSpPr>
      <xdr:spPr>
        <a:xfrm>
          <a:off x="2386965" y="160016190"/>
          <a:ext cx="952500" cy="563880"/>
        </a:xfrm>
        <a:prstGeom prst="leftRigh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endParaRPr lang="zh-CN" altLang="en-US" sz="1100"/>
        </a:p>
      </xdr:txBody>
    </xdr:sp>
    <xdr:clientData/>
  </xdr:twoCellAnchor>
  <xdr:twoCellAnchor>
    <xdr:from>
      <xdr:col>2</xdr:col>
      <xdr:colOff>746760</xdr:colOff>
      <xdr:row>313</xdr:row>
      <xdr:rowOff>213360</xdr:rowOff>
    </xdr:from>
    <xdr:to>
      <xdr:col>2</xdr:col>
      <xdr:colOff>1699260</xdr:colOff>
      <xdr:row>313</xdr:row>
      <xdr:rowOff>777240</xdr:rowOff>
    </xdr:to>
    <xdr:sp macro="" textlink="">
      <xdr:nvSpPr>
        <xdr:cNvPr id="174" name="丁字箭头 69">
          <a:extLst>
            <a:ext uri="{FF2B5EF4-FFF2-40B4-BE49-F238E27FC236}">
              <a16:creationId xmlns:a16="http://schemas.microsoft.com/office/drawing/2014/main" id="{00000000-0008-0000-0000-0000AE000000}"/>
            </a:ext>
          </a:extLst>
        </xdr:cNvPr>
        <xdr:cNvSpPr/>
      </xdr:nvSpPr>
      <xdr:spPr>
        <a:xfrm>
          <a:off x="2371725" y="160905825"/>
          <a:ext cx="952500" cy="563880"/>
        </a:xfrm>
        <a:prstGeom prst="leftRigh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endParaRPr lang="zh-CN" altLang="en-US" sz="1100"/>
        </a:p>
      </xdr:txBody>
    </xdr:sp>
    <xdr:clientData/>
  </xdr:twoCellAnchor>
  <xdr:twoCellAnchor>
    <xdr:from>
      <xdr:col>2</xdr:col>
      <xdr:colOff>777240</xdr:colOff>
      <xdr:row>317</xdr:row>
      <xdr:rowOff>281940</xdr:rowOff>
    </xdr:from>
    <xdr:to>
      <xdr:col>2</xdr:col>
      <xdr:colOff>1514475</xdr:colOff>
      <xdr:row>317</xdr:row>
      <xdr:rowOff>1026160</xdr:rowOff>
    </xdr:to>
    <xdr:sp macro="" textlink="">
      <xdr:nvSpPr>
        <xdr:cNvPr id="175" name="十字箭头 70">
          <a:extLst>
            <a:ext uri="{FF2B5EF4-FFF2-40B4-BE49-F238E27FC236}">
              <a16:creationId xmlns:a16="http://schemas.microsoft.com/office/drawing/2014/main" id="{00000000-0008-0000-0000-0000AF000000}"/>
            </a:ext>
          </a:extLst>
        </xdr:cNvPr>
        <xdr:cNvSpPr/>
      </xdr:nvSpPr>
      <xdr:spPr>
        <a:xfrm>
          <a:off x="2402205" y="166001700"/>
          <a:ext cx="737235" cy="744220"/>
        </a:xfrm>
        <a:prstGeom prst="quad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endParaRPr lang="zh-CN" altLang="en-US" sz="1100"/>
        </a:p>
      </xdr:txBody>
    </xdr:sp>
    <xdr:clientData/>
  </xdr:twoCellAnchor>
  <xdr:twoCellAnchor>
    <xdr:from>
      <xdr:col>2</xdr:col>
      <xdr:colOff>762000</xdr:colOff>
      <xdr:row>316</xdr:row>
      <xdr:rowOff>334645</xdr:rowOff>
    </xdr:from>
    <xdr:to>
      <xdr:col>2</xdr:col>
      <xdr:colOff>1499235</xdr:colOff>
      <xdr:row>316</xdr:row>
      <xdr:rowOff>1049020</xdr:rowOff>
    </xdr:to>
    <xdr:sp macro="" textlink="">
      <xdr:nvSpPr>
        <xdr:cNvPr id="176" name="十字箭头 71">
          <a:extLst>
            <a:ext uri="{FF2B5EF4-FFF2-40B4-BE49-F238E27FC236}">
              <a16:creationId xmlns:a16="http://schemas.microsoft.com/office/drawing/2014/main" id="{00000000-0008-0000-0000-0000B0000000}"/>
            </a:ext>
          </a:extLst>
        </xdr:cNvPr>
        <xdr:cNvSpPr/>
      </xdr:nvSpPr>
      <xdr:spPr>
        <a:xfrm>
          <a:off x="2386965" y="164751385"/>
          <a:ext cx="737235" cy="714375"/>
        </a:xfrm>
        <a:prstGeom prst="quad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endParaRPr lang="zh-CN" altLang="en-US" sz="1100"/>
        </a:p>
      </xdr:txBody>
    </xdr:sp>
    <xdr:clientData/>
  </xdr:twoCellAnchor>
  <xdr:twoCellAnchor>
    <xdr:from>
      <xdr:col>2</xdr:col>
      <xdr:colOff>762000</xdr:colOff>
      <xdr:row>315</xdr:row>
      <xdr:rowOff>334645</xdr:rowOff>
    </xdr:from>
    <xdr:to>
      <xdr:col>2</xdr:col>
      <xdr:colOff>1499235</xdr:colOff>
      <xdr:row>315</xdr:row>
      <xdr:rowOff>1049020</xdr:rowOff>
    </xdr:to>
    <xdr:sp macro="" textlink="">
      <xdr:nvSpPr>
        <xdr:cNvPr id="177" name="十字箭头 72">
          <a:extLst>
            <a:ext uri="{FF2B5EF4-FFF2-40B4-BE49-F238E27FC236}">
              <a16:creationId xmlns:a16="http://schemas.microsoft.com/office/drawing/2014/main" id="{00000000-0008-0000-0000-0000B1000000}"/>
            </a:ext>
          </a:extLst>
        </xdr:cNvPr>
        <xdr:cNvSpPr/>
      </xdr:nvSpPr>
      <xdr:spPr>
        <a:xfrm>
          <a:off x="2386965" y="163295965"/>
          <a:ext cx="737235" cy="714375"/>
        </a:xfrm>
        <a:prstGeom prst="quad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endParaRPr lang="zh-CN" altLang="en-US" sz="1100"/>
        </a:p>
      </xdr:txBody>
    </xdr:sp>
    <xdr:clientData/>
  </xdr:twoCellAnchor>
  <xdr:twoCellAnchor>
    <xdr:from>
      <xdr:col>2</xdr:col>
      <xdr:colOff>762000</xdr:colOff>
      <xdr:row>314</xdr:row>
      <xdr:rowOff>334645</xdr:rowOff>
    </xdr:from>
    <xdr:to>
      <xdr:col>2</xdr:col>
      <xdr:colOff>1499235</xdr:colOff>
      <xdr:row>314</xdr:row>
      <xdr:rowOff>1049020</xdr:rowOff>
    </xdr:to>
    <xdr:sp macro="" textlink="">
      <xdr:nvSpPr>
        <xdr:cNvPr id="178" name="十字箭头 44">
          <a:extLst>
            <a:ext uri="{FF2B5EF4-FFF2-40B4-BE49-F238E27FC236}">
              <a16:creationId xmlns:a16="http://schemas.microsoft.com/office/drawing/2014/main" id="{00000000-0008-0000-0000-0000B2000000}"/>
            </a:ext>
          </a:extLst>
        </xdr:cNvPr>
        <xdr:cNvSpPr/>
      </xdr:nvSpPr>
      <xdr:spPr>
        <a:xfrm>
          <a:off x="2386965" y="161916745"/>
          <a:ext cx="737235" cy="714375"/>
        </a:xfrm>
        <a:prstGeom prst="quad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endParaRPr lang="zh-CN" altLang="en-US" sz="1100"/>
        </a:p>
      </xdr:txBody>
    </xdr:sp>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484"/>
  <sheetViews>
    <sheetView tabSelected="1" topLeftCell="A349" zoomScale="85" zoomScaleNormal="85" workbookViewId="0">
      <selection activeCell="G352" sqref="G352"/>
    </sheetView>
  </sheetViews>
  <sheetFormatPr defaultColWidth="9" defaultRowHeight="14.25" x14ac:dyDescent="0.2"/>
  <cols>
    <col min="1" max="1" width="6.25" customWidth="1"/>
    <col min="2" max="2" width="15.125" customWidth="1"/>
    <col min="3" max="3" width="35.5" customWidth="1"/>
    <col min="4" max="4" width="7.625" customWidth="1"/>
    <col min="5" max="5" width="8.375" customWidth="1"/>
    <col min="6" max="7" width="13.75" customWidth="1"/>
    <col min="8" max="8" width="12.5" customWidth="1"/>
  </cols>
  <sheetData>
    <row r="1" spans="1:8" ht="29.45" customHeight="1" x14ac:dyDescent="0.2">
      <c r="A1" s="8" t="s">
        <v>0</v>
      </c>
      <c r="B1" s="8"/>
      <c r="C1" s="8"/>
      <c r="D1" s="8"/>
      <c r="E1" s="8"/>
      <c r="F1" s="8"/>
      <c r="G1" s="8"/>
      <c r="H1" s="8"/>
    </row>
    <row r="2" spans="1:8" ht="25.15" customHeight="1" x14ac:dyDescent="0.2">
      <c r="A2" s="1" t="s">
        <v>1</v>
      </c>
      <c r="B2" s="1" t="s">
        <v>2</v>
      </c>
      <c r="C2" s="1" t="s">
        <v>3</v>
      </c>
      <c r="D2" s="1" t="s">
        <v>4</v>
      </c>
      <c r="E2" s="1" t="s">
        <v>5</v>
      </c>
      <c r="F2" s="1" t="s">
        <v>176</v>
      </c>
      <c r="G2" s="1" t="s">
        <v>177</v>
      </c>
      <c r="H2" s="1" t="s">
        <v>178</v>
      </c>
    </row>
    <row r="3" spans="1:8" ht="25.15" customHeight="1" x14ac:dyDescent="0.2">
      <c r="A3" s="2">
        <v>1</v>
      </c>
      <c r="B3" s="2" t="s">
        <v>6</v>
      </c>
      <c r="C3" s="2" t="s">
        <v>7</v>
      </c>
      <c r="D3" s="2" t="s">
        <v>8</v>
      </c>
      <c r="E3" s="2">
        <f>110+11.6+332</f>
        <v>453.6</v>
      </c>
      <c r="F3" s="2"/>
      <c r="G3" s="2">
        <f>E3*F3</f>
        <v>0</v>
      </c>
      <c r="H3" s="2" t="s">
        <v>9</v>
      </c>
    </row>
    <row r="4" spans="1:8" ht="25.15" customHeight="1" x14ac:dyDescent="0.2">
      <c r="A4" s="2">
        <v>2</v>
      </c>
      <c r="B4" s="2" t="s">
        <v>6</v>
      </c>
      <c r="C4" s="2" t="s">
        <v>10</v>
      </c>
      <c r="D4" s="2" t="s">
        <v>8</v>
      </c>
      <c r="E4" s="2">
        <f>54+744.5+862+188</f>
        <v>1848.5</v>
      </c>
      <c r="F4" s="2"/>
      <c r="G4" s="2">
        <f t="shared" ref="G4:G67" si="0">E4*F4</f>
        <v>0</v>
      </c>
      <c r="H4" s="2" t="s">
        <v>9</v>
      </c>
    </row>
    <row r="5" spans="1:8" ht="25.15" customHeight="1" x14ac:dyDescent="0.2">
      <c r="A5" s="2">
        <v>3</v>
      </c>
      <c r="B5" s="2" t="s">
        <v>6</v>
      </c>
      <c r="C5" s="2" t="s">
        <v>11</v>
      </c>
      <c r="D5" s="2" t="s">
        <v>8</v>
      </c>
      <c r="E5" s="2">
        <f>47.2</f>
        <v>47.2</v>
      </c>
      <c r="F5" s="2"/>
      <c r="G5" s="2">
        <f t="shared" si="0"/>
        <v>0</v>
      </c>
      <c r="H5" s="2" t="s">
        <v>9</v>
      </c>
    </row>
    <row r="6" spans="1:8" ht="25.15" customHeight="1" x14ac:dyDescent="0.2">
      <c r="A6" s="2">
        <v>4</v>
      </c>
      <c r="B6" s="2" t="s">
        <v>6</v>
      </c>
      <c r="C6" s="2" t="s">
        <v>12</v>
      </c>
      <c r="D6" s="2" t="s">
        <v>8</v>
      </c>
      <c r="E6" s="2">
        <f>279+166.4+130+192</f>
        <v>767.4</v>
      </c>
      <c r="F6" s="2"/>
      <c r="G6" s="2">
        <f t="shared" si="0"/>
        <v>0</v>
      </c>
      <c r="H6" s="2" t="s">
        <v>9</v>
      </c>
    </row>
    <row r="7" spans="1:8" ht="25.15" customHeight="1" x14ac:dyDescent="0.2">
      <c r="A7" s="2">
        <v>5</v>
      </c>
      <c r="B7" s="2" t="s">
        <v>6</v>
      </c>
      <c r="C7" s="2" t="s">
        <v>13</v>
      </c>
      <c r="D7" s="2" t="s">
        <v>8</v>
      </c>
      <c r="E7" s="2">
        <f>184.3+45.3</f>
        <v>229.60000000000002</v>
      </c>
      <c r="F7" s="2"/>
      <c r="G7" s="2">
        <f t="shared" si="0"/>
        <v>0</v>
      </c>
      <c r="H7" s="2" t="s">
        <v>9</v>
      </c>
    </row>
    <row r="8" spans="1:8" ht="25.15" customHeight="1" x14ac:dyDescent="0.2">
      <c r="A8" s="2">
        <v>6</v>
      </c>
      <c r="B8" s="2" t="s">
        <v>6</v>
      </c>
      <c r="C8" s="2" t="s">
        <v>14</v>
      </c>
      <c r="D8" s="2" t="s">
        <v>8</v>
      </c>
      <c r="E8" s="2">
        <f>20.5+86.5</f>
        <v>107</v>
      </c>
      <c r="F8" s="2"/>
      <c r="G8" s="2">
        <f t="shared" si="0"/>
        <v>0</v>
      </c>
      <c r="H8" s="2" t="s">
        <v>9</v>
      </c>
    </row>
    <row r="9" spans="1:8" ht="25.15" customHeight="1" x14ac:dyDescent="0.2">
      <c r="A9" s="2">
        <v>7</v>
      </c>
      <c r="B9" s="2" t="s">
        <v>6</v>
      </c>
      <c r="C9" s="2" t="s">
        <v>15</v>
      </c>
      <c r="D9" s="2" t="s">
        <v>8</v>
      </c>
      <c r="E9" s="2">
        <f>61.3</f>
        <v>61.3</v>
      </c>
      <c r="F9" s="2"/>
      <c r="G9" s="2">
        <f t="shared" si="0"/>
        <v>0</v>
      </c>
      <c r="H9" s="2" t="s">
        <v>9</v>
      </c>
    </row>
    <row r="10" spans="1:8" ht="25.15" customHeight="1" x14ac:dyDescent="0.2">
      <c r="A10" s="2">
        <v>8</v>
      </c>
      <c r="B10" s="2" t="s">
        <v>6</v>
      </c>
      <c r="C10" s="2" t="s">
        <v>16</v>
      </c>
      <c r="D10" s="2" t="s">
        <v>8</v>
      </c>
      <c r="E10" s="2">
        <f>28</f>
        <v>28</v>
      </c>
      <c r="F10" s="2"/>
      <c r="G10" s="2">
        <f t="shared" si="0"/>
        <v>0</v>
      </c>
      <c r="H10" s="2" t="s">
        <v>9</v>
      </c>
    </row>
    <row r="11" spans="1:8" ht="25.15" customHeight="1" x14ac:dyDescent="0.2">
      <c r="A11" s="2">
        <v>9</v>
      </c>
      <c r="B11" s="2" t="s">
        <v>6</v>
      </c>
      <c r="C11" s="2" t="s">
        <v>17</v>
      </c>
      <c r="D11" s="2" t="s">
        <v>8</v>
      </c>
      <c r="E11" s="2">
        <f>64+6+51.3+31</f>
        <v>152.30000000000001</v>
      </c>
      <c r="F11" s="2"/>
      <c r="G11" s="2">
        <f t="shared" si="0"/>
        <v>0</v>
      </c>
      <c r="H11" s="2" t="s">
        <v>9</v>
      </c>
    </row>
    <row r="12" spans="1:8" ht="25.15" customHeight="1" x14ac:dyDescent="0.2">
      <c r="A12" s="2">
        <v>10</v>
      </c>
      <c r="B12" s="2" t="s">
        <v>6</v>
      </c>
      <c r="C12" s="2" t="s">
        <v>7</v>
      </c>
      <c r="D12" s="2" t="s">
        <v>8</v>
      </c>
      <c r="E12" s="2">
        <f>63.5</f>
        <v>63.5</v>
      </c>
      <c r="F12" s="2"/>
      <c r="G12" s="2">
        <f t="shared" si="0"/>
        <v>0</v>
      </c>
      <c r="H12" s="2"/>
    </row>
    <row r="13" spans="1:8" ht="25.15" customHeight="1" x14ac:dyDescent="0.2">
      <c r="A13" s="2">
        <v>11</v>
      </c>
      <c r="B13" s="2" t="s">
        <v>6</v>
      </c>
      <c r="C13" s="2" t="s">
        <v>18</v>
      </c>
      <c r="D13" s="2" t="s">
        <v>8</v>
      </c>
      <c r="E13" s="2">
        <f>41.6</f>
        <v>41.6</v>
      </c>
      <c r="F13" s="2"/>
      <c r="G13" s="2">
        <f t="shared" si="0"/>
        <v>0</v>
      </c>
      <c r="H13" s="2"/>
    </row>
    <row r="14" spans="1:8" ht="25.15" customHeight="1" x14ac:dyDescent="0.2">
      <c r="A14" s="2">
        <v>12</v>
      </c>
      <c r="B14" s="2" t="s">
        <v>6</v>
      </c>
      <c r="C14" s="2" t="s">
        <v>10</v>
      </c>
      <c r="D14" s="2" t="s">
        <v>8</v>
      </c>
      <c r="E14" s="2">
        <f>200+14+131.5+509</f>
        <v>854.5</v>
      </c>
      <c r="F14" s="2"/>
      <c r="G14" s="2">
        <f t="shared" si="0"/>
        <v>0</v>
      </c>
      <c r="H14" s="2"/>
    </row>
    <row r="15" spans="1:8" ht="25.15" customHeight="1" x14ac:dyDescent="0.2">
      <c r="A15" s="2">
        <v>13</v>
      </c>
      <c r="B15" s="2" t="s">
        <v>6</v>
      </c>
      <c r="C15" s="2" t="s">
        <v>11</v>
      </c>
      <c r="D15" s="2" t="s">
        <v>8</v>
      </c>
      <c r="E15" s="2">
        <f>49.5+13.8</f>
        <v>63.3</v>
      </c>
      <c r="F15" s="2"/>
      <c r="G15" s="2">
        <f t="shared" si="0"/>
        <v>0</v>
      </c>
      <c r="H15" s="2"/>
    </row>
    <row r="16" spans="1:8" ht="25.15" customHeight="1" x14ac:dyDescent="0.2">
      <c r="A16" s="2">
        <v>14</v>
      </c>
      <c r="B16" s="2" t="s">
        <v>6</v>
      </c>
      <c r="C16" s="2" t="s">
        <v>12</v>
      </c>
      <c r="D16" s="2" t="s">
        <v>8</v>
      </c>
      <c r="E16" s="2">
        <f>19+3+601+71+674.5</f>
        <v>1368.5</v>
      </c>
      <c r="F16" s="2"/>
      <c r="G16" s="2">
        <f t="shared" si="0"/>
        <v>0</v>
      </c>
      <c r="H16" s="2"/>
    </row>
    <row r="17" spans="1:8" ht="25.15" customHeight="1" x14ac:dyDescent="0.2">
      <c r="A17" s="2">
        <v>15</v>
      </c>
      <c r="B17" s="2" t="s">
        <v>6</v>
      </c>
      <c r="C17" s="2" t="s">
        <v>13</v>
      </c>
      <c r="D17" s="2" t="s">
        <v>8</v>
      </c>
      <c r="E17" s="2">
        <f>30.7+57</f>
        <v>87.7</v>
      </c>
      <c r="F17" s="2"/>
      <c r="G17" s="2">
        <f t="shared" si="0"/>
        <v>0</v>
      </c>
      <c r="H17" s="2"/>
    </row>
    <row r="18" spans="1:8" ht="25.15" customHeight="1" x14ac:dyDescent="0.2">
      <c r="A18" s="2">
        <v>16</v>
      </c>
      <c r="B18" s="2" t="s">
        <v>6</v>
      </c>
      <c r="C18" s="2" t="s">
        <v>14</v>
      </c>
      <c r="D18" s="2" t="s">
        <v>8</v>
      </c>
      <c r="E18" s="2">
        <f>74+4+52.5+206.5</f>
        <v>337</v>
      </c>
      <c r="F18" s="2"/>
      <c r="G18" s="2">
        <f t="shared" si="0"/>
        <v>0</v>
      </c>
      <c r="H18" s="2"/>
    </row>
    <row r="19" spans="1:8" ht="25.15" customHeight="1" x14ac:dyDescent="0.2">
      <c r="A19" s="2">
        <v>17</v>
      </c>
      <c r="B19" s="2" t="s">
        <v>6</v>
      </c>
      <c r="C19" s="2" t="s">
        <v>15</v>
      </c>
      <c r="D19" s="2" t="s">
        <v>8</v>
      </c>
      <c r="E19" s="2">
        <f>2+104+62.1+397.5</f>
        <v>565.6</v>
      </c>
      <c r="F19" s="2"/>
      <c r="G19" s="2">
        <f t="shared" si="0"/>
        <v>0</v>
      </c>
      <c r="H19" s="2"/>
    </row>
    <row r="20" spans="1:8" ht="25.15" customHeight="1" x14ac:dyDescent="0.2">
      <c r="A20" s="2">
        <v>18</v>
      </c>
      <c r="B20" s="2" t="s">
        <v>6</v>
      </c>
      <c r="C20" s="2" t="s">
        <v>19</v>
      </c>
      <c r="D20" s="2" t="s">
        <v>8</v>
      </c>
      <c r="E20" s="2">
        <f>26.7</f>
        <v>26.7</v>
      </c>
      <c r="F20" s="2"/>
      <c r="G20" s="2">
        <f t="shared" si="0"/>
        <v>0</v>
      </c>
      <c r="H20" s="2"/>
    </row>
    <row r="21" spans="1:8" ht="25.15" customHeight="1" x14ac:dyDescent="0.2">
      <c r="A21" s="2">
        <v>19</v>
      </c>
      <c r="B21" s="2" t="s">
        <v>6</v>
      </c>
      <c r="C21" s="2" t="s">
        <v>20</v>
      </c>
      <c r="D21" s="2" t="s">
        <v>8</v>
      </c>
      <c r="E21" s="2">
        <f>5.5</f>
        <v>5.5</v>
      </c>
      <c r="F21" s="2"/>
      <c r="G21" s="2">
        <f t="shared" si="0"/>
        <v>0</v>
      </c>
      <c r="H21" s="2" t="s">
        <v>9</v>
      </c>
    </row>
    <row r="22" spans="1:8" ht="25.15" customHeight="1" x14ac:dyDescent="0.2">
      <c r="A22" s="2">
        <v>20</v>
      </c>
      <c r="B22" s="2" t="s">
        <v>6</v>
      </c>
      <c r="C22" s="2" t="s">
        <v>20</v>
      </c>
      <c r="D22" s="2" t="s">
        <v>8</v>
      </c>
      <c r="E22" s="2">
        <f>83+139+38</f>
        <v>260</v>
      </c>
      <c r="F22" s="2"/>
      <c r="G22" s="2">
        <f t="shared" si="0"/>
        <v>0</v>
      </c>
      <c r="H22" s="2"/>
    </row>
    <row r="23" spans="1:8" ht="25.15" customHeight="1" x14ac:dyDescent="0.2">
      <c r="A23" s="2">
        <v>21</v>
      </c>
      <c r="B23" s="2" t="s">
        <v>6</v>
      </c>
      <c r="C23" s="2" t="s">
        <v>21</v>
      </c>
      <c r="D23" s="2" t="s">
        <v>8</v>
      </c>
      <c r="E23" s="2">
        <f>26.2</f>
        <v>26.2</v>
      </c>
      <c r="F23" s="2"/>
      <c r="G23" s="2">
        <f t="shared" si="0"/>
        <v>0</v>
      </c>
      <c r="H23" s="2" t="s">
        <v>9</v>
      </c>
    </row>
    <row r="24" spans="1:8" ht="25.15" customHeight="1" x14ac:dyDescent="0.2">
      <c r="A24" s="2">
        <v>22</v>
      </c>
      <c r="B24" s="2" t="s">
        <v>22</v>
      </c>
      <c r="C24" s="2" t="s">
        <v>7</v>
      </c>
      <c r="D24" s="2" t="s">
        <v>8</v>
      </c>
      <c r="E24" s="2">
        <f>137+131+3</f>
        <v>271</v>
      </c>
      <c r="F24" s="2"/>
      <c r="G24" s="2">
        <f t="shared" si="0"/>
        <v>0</v>
      </c>
      <c r="H24" s="2" t="s">
        <v>23</v>
      </c>
    </row>
    <row r="25" spans="1:8" ht="25.15" customHeight="1" x14ac:dyDescent="0.2">
      <c r="A25" s="2">
        <v>23</v>
      </c>
      <c r="B25" s="2" t="s">
        <v>22</v>
      </c>
      <c r="C25" s="2" t="s">
        <v>10</v>
      </c>
      <c r="D25" s="2" t="s">
        <v>8</v>
      </c>
      <c r="E25" s="2">
        <f>936+805.2</f>
        <v>1741.2</v>
      </c>
      <c r="F25" s="2"/>
      <c r="G25" s="2">
        <f t="shared" si="0"/>
        <v>0</v>
      </c>
      <c r="H25" s="2" t="s">
        <v>9</v>
      </c>
    </row>
    <row r="26" spans="1:8" ht="25.15" customHeight="1" x14ac:dyDescent="0.2">
      <c r="A26" s="2">
        <v>24</v>
      </c>
      <c r="B26" s="2" t="s">
        <v>22</v>
      </c>
      <c r="C26" s="2" t="s">
        <v>11</v>
      </c>
      <c r="D26" s="2" t="s">
        <v>8</v>
      </c>
      <c r="E26" s="2">
        <f>7</f>
        <v>7</v>
      </c>
      <c r="F26" s="2"/>
      <c r="G26" s="2">
        <f t="shared" si="0"/>
        <v>0</v>
      </c>
      <c r="H26" s="2"/>
    </row>
    <row r="27" spans="1:8" ht="25.15" customHeight="1" x14ac:dyDescent="0.2">
      <c r="A27" s="2">
        <v>25</v>
      </c>
      <c r="B27" s="2" t="s">
        <v>22</v>
      </c>
      <c r="C27" s="2" t="s">
        <v>12</v>
      </c>
      <c r="D27" s="2" t="s">
        <v>8</v>
      </c>
      <c r="E27" s="2">
        <f>12+3.6+6</f>
        <v>21.6</v>
      </c>
      <c r="F27" s="2"/>
      <c r="G27" s="2">
        <f t="shared" si="0"/>
        <v>0</v>
      </c>
      <c r="H27" s="2" t="s">
        <v>24</v>
      </c>
    </row>
    <row r="28" spans="1:8" ht="25.15" customHeight="1" x14ac:dyDescent="0.2">
      <c r="A28" s="2">
        <v>26</v>
      </c>
      <c r="B28" s="2" t="s">
        <v>22</v>
      </c>
      <c r="C28" s="2" t="s">
        <v>13</v>
      </c>
      <c r="D28" s="2" t="s">
        <v>8</v>
      </c>
      <c r="E28" s="2">
        <f>18</f>
        <v>18</v>
      </c>
      <c r="F28" s="2"/>
      <c r="G28" s="2">
        <f t="shared" si="0"/>
        <v>0</v>
      </c>
      <c r="H28" s="2"/>
    </row>
    <row r="29" spans="1:8" ht="25.15" customHeight="1" x14ac:dyDescent="0.2">
      <c r="A29" s="2">
        <v>27</v>
      </c>
      <c r="B29" s="2" t="s">
        <v>22</v>
      </c>
      <c r="C29" s="2" t="s">
        <v>14</v>
      </c>
      <c r="D29" s="2" t="s">
        <v>8</v>
      </c>
      <c r="E29" s="2">
        <f>4+9</f>
        <v>13</v>
      </c>
      <c r="F29" s="2"/>
      <c r="G29" s="2">
        <f t="shared" si="0"/>
        <v>0</v>
      </c>
      <c r="H29" s="2"/>
    </row>
    <row r="30" spans="1:8" ht="25.15" customHeight="1" x14ac:dyDescent="0.2">
      <c r="A30" s="2">
        <v>28</v>
      </c>
      <c r="B30" s="2" t="s">
        <v>22</v>
      </c>
      <c r="C30" s="2" t="s">
        <v>15</v>
      </c>
      <c r="D30" s="2" t="s">
        <v>8</v>
      </c>
      <c r="E30" s="2">
        <f>12+4+20.5</f>
        <v>36.5</v>
      </c>
      <c r="F30" s="2"/>
      <c r="G30" s="2">
        <f t="shared" si="0"/>
        <v>0</v>
      </c>
      <c r="H30" s="2" t="s">
        <v>24</v>
      </c>
    </row>
    <row r="31" spans="1:8" ht="25.15" customHeight="1" x14ac:dyDescent="0.2">
      <c r="A31" s="2">
        <v>29</v>
      </c>
      <c r="B31" s="2" t="s">
        <v>22</v>
      </c>
      <c r="C31" s="2" t="s">
        <v>17</v>
      </c>
      <c r="D31" s="2" t="s">
        <v>8</v>
      </c>
      <c r="E31" s="2">
        <f>4.5</f>
        <v>4.5</v>
      </c>
      <c r="F31" s="2"/>
      <c r="G31" s="2">
        <f t="shared" si="0"/>
        <v>0</v>
      </c>
      <c r="H31" s="2" t="s">
        <v>9</v>
      </c>
    </row>
    <row r="32" spans="1:8" ht="25.15" customHeight="1" x14ac:dyDescent="0.2">
      <c r="A32" s="2">
        <v>30</v>
      </c>
      <c r="B32" s="2" t="s">
        <v>22</v>
      </c>
      <c r="C32" s="2" t="s">
        <v>19</v>
      </c>
      <c r="D32" s="2" t="s">
        <v>8</v>
      </c>
      <c r="E32" s="2">
        <f>4.2</f>
        <v>4.2</v>
      </c>
      <c r="F32" s="2"/>
      <c r="G32" s="2">
        <f t="shared" si="0"/>
        <v>0</v>
      </c>
      <c r="H32" s="2"/>
    </row>
    <row r="33" spans="1:8" ht="25.15" customHeight="1" x14ac:dyDescent="0.2">
      <c r="A33" s="2">
        <v>31</v>
      </c>
      <c r="B33" s="2" t="s">
        <v>22</v>
      </c>
      <c r="C33" s="2" t="s">
        <v>21</v>
      </c>
      <c r="D33" s="2" t="s">
        <v>8</v>
      </c>
      <c r="E33" s="2">
        <f>8.1</f>
        <v>8.1</v>
      </c>
      <c r="F33" s="2"/>
      <c r="G33" s="2">
        <f t="shared" si="0"/>
        <v>0</v>
      </c>
      <c r="H33" s="2" t="s">
        <v>9</v>
      </c>
    </row>
    <row r="34" spans="1:8" ht="25.15" customHeight="1" x14ac:dyDescent="0.2">
      <c r="A34" s="2">
        <v>32</v>
      </c>
      <c r="B34" s="2" t="s">
        <v>25</v>
      </c>
      <c r="C34" s="2" t="s">
        <v>10</v>
      </c>
      <c r="D34" s="2" t="s">
        <v>26</v>
      </c>
      <c r="E34" s="2">
        <f>7+140+98+3+27</f>
        <v>275</v>
      </c>
      <c r="F34" s="2"/>
      <c r="G34" s="2">
        <f t="shared" si="0"/>
        <v>0</v>
      </c>
      <c r="H34" s="2"/>
    </row>
    <row r="35" spans="1:8" ht="25.15" customHeight="1" x14ac:dyDescent="0.2">
      <c r="A35" s="2">
        <v>33</v>
      </c>
      <c r="B35" s="2" t="s">
        <v>25</v>
      </c>
      <c r="C35" s="2" t="s">
        <v>11</v>
      </c>
      <c r="D35" s="2" t="s">
        <v>26</v>
      </c>
      <c r="E35" s="2">
        <f>6+5+1</f>
        <v>12</v>
      </c>
      <c r="F35" s="2"/>
      <c r="G35" s="2">
        <f t="shared" si="0"/>
        <v>0</v>
      </c>
      <c r="H35" s="2"/>
    </row>
    <row r="36" spans="1:8" ht="25.15" customHeight="1" x14ac:dyDescent="0.2">
      <c r="A36" s="2">
        <v>34</v>
      </c>
      <c r="B36" s="2" t="s">
        <v>25</v>
      </c>
      <c r="C36" s="2" t="s">
        <v>12</v>
      </c>
      <c r="D36" s="2" t="s">
        <v>26</v>
      </c>
      <c r="E36" s="2">
        <f>8+6+8</f>
        <v>22</v>
      </c>
      <c r="F36" s="2"/>
      <c r="G36" s="2">
        <f t="shared" si="0"/>
        <v>0</v>
      </c>
      <c r="H36" s="2"/>
    </row>
    <row r="37" spans="1:8" ht="25.15" customHeight="1" x14ac:dyDescent="0.2">
      <c r="A37" s="2">
        <v>35</v>
      </c>
      <c r="B37" s="2" t="s">
        <v>25</v>
      </c>
      <c r="C37" s="2" t="s">
        <v>13</v>
      </c>
      <c r="D37" s="2" t="s">
        <v>26</v>
      </c>
      <c r="E37" s="2">
        <f>27+4+1+4</f>
        <v>36</v>
      </c>
      <c r="F37" s="2"/>
      <c r="G37" s="2">
        <f t="shared" si="0"/>
        <v>0</v>
      </c>
      <c r="H37" s="2"/>
    </row>
    <row r="38" spans="1:8" ht="25.15" customHeight="1" x14ac:dyDescent="0.2">
      <c r="A38" s="2">
        <v>36</v>
      </c>
      <c r="B38" s="2" t="s">
        <v>25</v>
      </c>
      <c r="C38" s="2" t="s">
        <v>14</v>
      </c>
      <c r="D38" s="2" t="s">
        <v>26</v>
      </c>
      <c r="E38" s="2">
        <f>2+1+2+5</f>
        <v>10</v>
      </c>
      <c r="F38" s="2"/>
      <c r="G38" s="2">
        <f t="shared" si="0"/>
        <v>0</v>
      </c>
      <c r="H38" s="2"/>
    </row>
    <row r="39" spans="1:8" ht="25.15" customHeight="1" x14ac:dyDescent="0.2">
      <c r="A39" s="2">
        <v>37</v>
      </c>
      <c r="B39" s="2" t="s">
        <v>25</v>
      </c>
      <c r="C39" s="2" t="s">
        <v>15</v>
      </c>
      <c r="D39" s="2" t="s">
        <v>26</v>
      </c>
      <c r="E39" s="2">
        <f>4+13+3+18</f>
        <v>38</v>
      </c>
      <c r="F39" s="2"/>
      <c r="G39" s="2">
        <f t="shared" si="0"/>
        <v>0</v>
      </c>
      <c r="H39" s="2"/>
    </row>
    <row r="40" spans="1:8" ht="25.15" customHeight="1" x14ac:dyDescent="0.2">
      <c r="A40" s="2">
        <v>38</v>
      </c>
      <c r="B40" s="2" t="s">
        <v>25</v>
      </c>
      <c r="C40" s="2" t="s">
        <v>20</v>
      </c>
      <c r="D40" s="2" t="s">
        <v>26</v>
      </c>
      <c r="E40" s="2">
        <f>3+1+2</f>
        <v>6</v>
      </c>
      <c r="F40" s="2"/>
      <c r="G40" s="2">
        <f t="shared" si="0"/>
        <v>0</v>
      </c>
      <c r="H40" s="2"/>
    </row>
    <row r="41" spans="1:8" ht="25.15" customHeight="1" x14ac:dyDescent="0.2">
      <c r="A41" s="2">
        <v>39</v>
      </c>
      <c r="B41" s="2" t="s">
        <v>25</v>
      </c>
      <c r="C41" s="2" t="s">
        <v>19</v>
      </c>
      <c r="D41" s="2" t="s">
        <v>26</v>
      </c>
      <c r="E41" s="2">
        <f>3</f>
        <v>3</v>
      </c>
      <c r="F41" s="2"/>
      <c r="G41" s="2">
        <f t="shared" si="0"/>
        <v>0</v>
      </c>
      <c r="H41" s="2"/>
    </row>
    <row r="42" spans="1:8" ht="25.15" customHeight="1" x14ac:dyDescent="0.2">
      <c r="A42" s="2">
        <v>40</v>
      </c>
      <c r="B42" s="2" t="s">
        <v>25</v>
      </c>
      <c r="C42" s="2" t="s">
        <v>16</v>
      </c>
      <c r="D42" s="2" t="s">
        <v>26</v>
      </c>
      <c r="E42" s="2">
        <f>2</f>
        <v>2</v>
      </c>
      <c r="F42" s="2"/>
      <c r="G42" s="2">
        <f t="shared" si="0"/>
        <v>0</v>
      </c>
      <c r="H42" s="2"/>
    </row>
    <row r="43" spans="1:8" ht="25.15" customHeight="1" x14ac:dyDescent="0.2">
      <c r="A43" s="2">
        <v>41</v>
      </c>
      <c r="B43" s="2" t="s">
        <v>25</v>
      </c>
      <c r="C43" s="2" t="s">
        <v>17</v>
      </c>
      <c r="D43" s="2" t="s">
        <v>26</v>
      </c>
      <c r="E43" s="2">
        <f>3+1</f>
        <v>4</v>
      </c>
      <c r="F43" s="2"/>
      <c r="G43" s="2">
        <f t="shared" si="0"/>
        <v>0</v>
      </c>
      <c r="H43" s="2"/>
    </row>
    <row r="44" spans="1:8" ht="25.15" customHeight="1" x14ac:dyDescent="0.2">
      <c r="A44" s="2">
        <v>42</v>
      </c>
      <c r="B44" s="2" t="s">
        <v>25</v>
      </c>
      <c r="C44" s="2" t="s">
        <v>12</v>
      </c>
      <c r="D44" s="2" t="s">
        <v>26</v>
      </c>
      <c r="E44" s="2">
        <f>40</f>
        <v>40</v>
      </c>
      <c r="F44" s="2"/>
      <c r="G44" s="2">
        <f t="shared" si="0"/>
        <v>0</v>
      </c>
      <c r="H44" s="2"/>
    </row>
    <row r="45" spans="1:8" ht="25.15" customHeight="1" x14ac:dyDescent="0.2">
      <c r="A45" s="2">
        <v>43</v>
      </c>
      <c r="B45" s="2" t="s">
        <v>25</v>
      </c>
      <c r="C45" s="2" t="s">
        <v>7</v>
      </c>
      <c r="D45" s="2" t="s">
        <v>26</v>
      </c>
      <c r="E45" s="2">
        <f>2+8</f>
        <v>10</v>
      </c>
      <c r="F45" s="2"/>
      <c r="G45" s="2">
        <f t="shared" si="0"/>
        <v>0</v>
      </c>
      <c r="H45" s="2"/>
    </row>
    <row r="46" spans="1:8" ht="25.15" customHeight="1" x14ac:dyDescent="0.2">
      <c r="A46" s="2">
        <v>44</v>
      </c>
      <c r="B46" s="2" t="s">
        <v>25</v>
      </c>
      <c r="C46" s="2" t="s">
        <v>18</v>
      </c>
      <c r="D46" s="2" t="s">
        <v>26</v>
      </c>
      <c r="E46" s="2">
        <f>4</f>
        <v>4</v>
      </c>
      <c r="F46" s="2"/>
      <c r="G46" s="2">
        <f t="shared" si="0"/>
        <v>0</v>
      </c>
      <c r="H46" s="2"/>
    </row>
    <row r="47" spans="1:8" ht="25.15" customHeight="1" x14ac:dyDescent="0.2">
      <c r="A47" s="2">
        <v>45</v>
      </c>
      <c r="B47" s="2" t="s">
        <v>27</v>
      </c>
      <c r="C47" s="2" t="s">
        <v>12</v>
      </c>
      <c r="D47" s="2" t="s">
        <v>26</v>
      </c>
      <c r="E47" s="2">
        <f>4+8+2</f>
        <v>14</v>
      </c>
      <c r="F47" s="2"/>
      <c r="G47" s="2">
        <f t="shared" si="0"/>
        <v>0</v>
      </c>
      <c r="H47" s="2"/>
    </row>
    <row r="48" spans="1:8" ht="25.15" customHeight="1" x14ac:dyDescent="0.2">
      <c r="A48" s="2">
        <v>46</v>
      </c>
      <c r="B48" s="2" t="s">
        <v>27</v>
      </c>
      <c r="C48" s="2" t="s">
        <v>7</v>
      </c>
      <c r="D48" s="2" t="s">
        <v>26</v>
      </c>
      <c r="E48" s="2">
        <f>1+2+1</f>
        <v>4</v>
      </c>
      <c r="F48" s="2"/>
      <c r="G48" s="2">
        <f t="shared" si="0"/>
        <v>0</v>
      </c>
      <c r="H48" s="2"/>
    </row>
    <row r="49" spans="1:8" ht="25.15" customHeight="1" x14ac:dyDescent="0.2">
      <c r="A49" s="2">
        <v>47</v>
      </c>
      <c r="B49" s="2" t="s">
        <v>27</v>
      </c>
      <c r="C49" s="2" t="s">
        <v>10</v>
      </c>
      <c r="D49" s="2" t="s">
        <v>26</v>
      </c>
      <c r="E49" s="2">
        <f>26+3+31</f>
        <v>60</v>
      </c>
      <c r="F49" s="2"/>
      <c r="G49" s="2">
        <f t="shared" si="0"/>
        <v>0</v>
      </c>
      <c r="H49" s="2"/>
    </row>
    <row r="50" spans="1:8" ht="25.15" customHeight="1" x14ac:dyDescent="0.2">
      <c r="A50" s="2">
        <v>48</v>
      </c>
      <c r="B50" s="2" t="s">
        <v>27</v>
      </c>
      <c r="C50" s="2" t="s">
        <v>11</v>
      </c>
      <c r="D50" s="2" t="s">
        <v>26</v>
      </c>
      <c r="E50" s="2">
        <f>2+3</f>
        <v>5</v>
      </c>
      <c r="F50" s="2"/>
      <c r="G50" s="2">
        <f t="shared" si="0"/>
        <v>0</v>
      </c>
      <c r="H50" s="2"/>
    </row>
    <row r="51" spans="1:8" ht="25.15" customHeight="1" x14ac:dyDescent="0.2">
      <c r="A51" s="2">
        <v>49</v>
      </c>
      <c r="B51" s="2" t="s">
        <v>27</v>
      </c>
      <c r="C51" s="2" t="s">
        <v>12</v>
      </c>
      <c r="D51" s="2" t="s">
        <v>26</v>
      </c>
      <c r="E51" s="2">
        <f>3+3+10</f>
        <v>16</v>
      </c>
      <c r="F51" s="2"/>
      <c r="G51" s="2">
        <f t="shared" si="0"/>
        <v>0</v>
      </c>
      <c r="H51" s="2"/>
    </row>
    <row r="52" spans="1:8" ht="25.15" customHeight="1" x14ac:dyDescent="0.2">
      <c r="A52" s="2">
        <v>50</v>
      </c>
      <c r="B52" s="2" t="s">
        <v>27</v>
      </c>
      <c r="C52" s="2" t="s">
        <v>14</v>
      </c>
      <c r="D52" s="2" t="s">
        <v>26</v>
      </c>
      <c r="E52" s="2">
        <f>3</f>
        <v>3</v>
      </c>
      <c r="F52" s="2"/>
      <c r="G52" s="2">
        <f t="shared" si="0"/>
        <v>0</v>
      </c>
      <c r="H52" s="2"/>
    </row>
    <row r="53" spans="1:8" ht="25.15" customHeight="1" x14ac:dyDescent="0.2">
      <c r="A53" s="2">
        <v>51</v>
      </c>
      <c r="B53" s="2" t="s">
        <v>27</v>
      </c>
      <c r="C53" s="2" t="s">
        <v>15</v>
      </c>
      <c r="D53" s="2" t="s">
        <v>26</v>
      </c>
      <c r="E53" s="2">
        <f>3+2+7</f>
        <v>12</v>
      </c>
      <c r="F53" s="2"/>
      <c r="G53" s="2">
        <f t="shared" si="0"/>
        <v>0</v>
      </c>
      <c r="H53" s="2"/>
    </row>
    <row r="54" spans="1:8" ht="25.15" customHeight="1" x14ac:dyDescent="0.2">
      <c r="A54" s="2">
        <v>52</v>
      </c>
      <c r="B54" s="2" t="s">
        <v>27</v>
      </c>
      <c r="C54" s="2" t="s">
        <v>17</v>
      </c>
      <c r="D54" s="2" t="s">
        <v>26</v>
      </c>
      <c r="E54" s="2">
        <f>1</f>
        <v>1</v>
      </c>
      <c r="F54" s="2"/>
      <c r="G54" s="2">
        <f t="shared" si="0"/>
        <v>0</v>
      </c>
      <c r="H54" s="2"/>
    </row>
    <row r="55" spans="1:8" ht="25.15" customHeight="1" x14ac:dyDescent="0.2">
      <c r="A55" s="2">
        <v>53</v>
      </c>
      <c r="B55" s="2" t="s">
        <v>27</v>
      </c>
      <c r="C55" s="2" t="s">
        <v>20</v>
      </c>
      <c r="D55" s="2" t="s">
        <v>26</v>
      </c>
      <c r="E55" s="2">
        <f>1</f>
        <v>1</v>
      </c>
      <c r="F55" s="2"/>
      <c r="G55" s="2">
        <f t="shared" si="0"/>
        <v>0</v>
      </c>
      <c r="H55" s="2"/>
    </row>
    <row r="56" spans="1:8" ht="25.15" customHeight="1" x14ac:dyDescent="0.2">
      <c r="A56" s="2">
        <v>54</v>
      </c>
      <c r="B56" s="2" t="s">
        <v>27</v>
      </c>
      <c r="C56" s="2" t="s">
        <v>21</v>
      </c>
      <c r="D56" s="2" t="s">
        <v>26</v>
      </c>
      <c r="E56" s="2">
        <f>1</f>
        <v>1</v>
      </c>
      <c r="F56" s="2"/>
      <c r="G56" s="2">
        <f t="shared" si="0"/>
        <v>0</v>
      </c>
      <c r="H56" s="2"/>
    </row>
    <row r="57" spans="1:8" ht="25.15" customHeight="1" x14ac:dyDescent="0.2">
      <c r="A57" s="2">
        <v>55</v>
      </c>
      <c r="B57" s="2" t="s">
        <v>28</v>
      </c>
      <c r="C57" s="2" t="s">
        <v>10</v>
      </c>
      <c r="D57" s="2" t="s">
        <v>26</v>
      </c>
      <c r="E57" s="2">
        <f>1</f>
        <v>1</v>
      </c>
      <c r="F57" s="2"/>
      <c r="G57" s="2">
        <f t="shared" si="0"/>
        <v>0</v>
      </c>
      <c r="H57" s="2"/>
    </row>
    <row r="58" spans="1:8" ht="25.15" customHeight="1" x14ac:dyDescent="0.2">
      <c r="A58" s="2">
        <v>56</v>
      </c>
      <c r="B58" s="2" t="s">
        <v>28</v>
      </c>
      <c r="C58" s="2" t="s">
        <v>12</v>
      </c>
      <c r="D58" s="2" t="s">
        <v>26</v>
      </c>
      <c r="E58" s="2">
        <f>1</f>
        <v>1</v>
      </c>
      <c r="F58" s="2"/>
      <c r="G58" s="2">
        <f t="shared" si="0"/>
        <v>0</v>
      </c>
      <c r="H58" s="2"/>
    </row>
    <row r="59" spans="1:8" ht="25.15" customHeight="1" x14ac:dyDescent="0.2">
      <c r="A59" s="2">
        <v>57</v>
      </c>
      <c r="B59" s="2" t="s">
        <v>29</v>
      </c>
      <c r="C59" s="2" t="s">
        <v>7</v>
      </c>
      <c r="D59" s="2" t="s">
        <v>26</v>
      </c>
      <c r="E59" s="2">
        <v>1</v>
      </c>
      <c r="F59" s="2"/>
      <c r="G59" s="2">
        <f t="shared" si="0"/>
        <v>0</v>
      </c>
      <c r="H59" s="2"/>
    </row>
    <row r="60" spans="1:8" ht="25.15" customHeight="1" x14ac:dyDescent="0.2">
      <c r="A60" s="2">
        <v>58</v>
      </c>
      <c r="B60" s="2" t="s">
        <v>29</v>
      </c>
      <c r="C60" s="2" t="s">
        <v>10</v>
      </c>
      <c r="D60" s="2" t="s">
        <v>26</v>
      </c>
      <c r="E60" s="2">
        <f>17+17+1</f>
        <v>35</v>
      </c>
      <c r="F60" s="2"/>
      <c r="G60" s="2">
        <f t="shared" si="0"/>
        <v>0</v>
      </c>
      <c r="H60" s="2"/>
    </row>
    <row r="61" spans="1:8" ht="25.15" customHeight="1" x14ac:dyDescent="0.2">
      <c r="A61" s="2">
        <v>59</v>
      </c>
      <c r="B61" s="2" t="s">
        <v>29</v>
      </c>
      <c r="C61" s="2" t="s">
        <v>12</v>
      </c>
      <c r="D61" s="2" t="s">
        <v>26</v>
      </c>
      <c r="E61" s="2">
        <f>2+1</f>
        <v>3</v>
      </c>
      <c r="F61" s="2"/>
      <c r="G61" s="2">
        <f t="shared" si="0"/>
        <v>0</v>
      </c>
      <c r="H61" s="2"/>
    </row>
    <row r="62" spans="1:8" ht="25.15" customHeight="1" x14ac:dyDescent="0.2">
      <c r="A62" s="2">
        <v>60</v>
      </c>
      <c r="B62" s="2" t="s">
        <v>29</v>
      </c>
      <c r="C62" s="2" t="s">
        <v>14</v>
      </c>
      <c r="D62" s="2" t="s">
        <v>26</v>
      </c>
      <c r="E62" s="2">
        <f>1</f>
        <v>1</v>
      </c>
      <c r="F62" s="2"/>
      <c r="G62" s="2">
        <f t="shared" si="0"/>
        <v>0</v>
      </c>
      <c r="H62" s="2"/>
    </row>
    <row r="63" spans="1:8" ht="25.15" customHeight="1" x14ac:dyDescent="0.2">
      <c r="A63" s="2">
        <v>61</v>
      </c>
      <c r="B63" s="2" t="s">
        <v>29</v>
      </c>
      <c r="C63" s="2" t="s">
        <v>15</v>
      </c>
      <c r="D63" s="2" t="s">
        <v>26</v>
      </c>
      <c r="E63" s="2">
        <f>2+2</f>
        <v>4</v>
      </c>
      <c r="F63" s="2"/>
      <c r="G63" s="2">
        <f t="shared" si="0"/>
        <v>0</v>
      </c>
      <c r="H63" s="2"/>
    </row>
    <row r="64" spans="1:8" ht="25.15" customHeight="1" x14ac:dyDescent="0.2">
      <c r="A64" s="2">
        <v>62</v>
      </c>
      <c r="B64" s="2" t="s">
        <v>29</v>
      </c>
      <c r="C64" s="2" t="s">
        <v>17</v>
      </c>
      <c r="D64" s="2" t="s">
        <v>26</v>
      </c>
      <c r="E64" s="2">
        <f>1</f>
        <v>1</v>
      </c>
      <c r="F64" s="2"/>
      <c r="G64" s="2">
        <f t="shared" si="0"/>
        <v>0</v>
      </c>
      <c r="H64" s="2"/>
    </row>
    <row r="65" spans="1:8" ht="25.15" customHeight="1" x14ac:dyDescent="0.2">
      <c r="A65" s="2">
        <v>63</v>
      </c>
      <c r="B65" s="2" t="s">
        <v>29</v>
      </c>
      <c r="C65" s="2" t="s">
        <v>21</v>
      </c>
      <c r="D65" s="2" t="s">
        <v>26</v>
      </c>
      <c r="E65" s="2">
        <f>1</f>
        <v>1</v>
      </c>
      <c r="F65" s="2"/>
      <c r="G65" s="2">
        <f t="shared" si="0"/>
        <v>0</v>
      </c>
      <c r="H65" s="2"/>
    </row>
    <row r="66" spans="1:8" ht="25.15" customHeight="1" x14ac:dyDescent="0.2">
      <c r="A66" s="2">
        <v>64</v>
      </c>
      <c r="B66" s="2" t="s">
        <v>30</v>
      </c>
      <c r="C66" s="2" t="s">
        <v>7</v>
      </c>
      <c r="D66" s="2" t="s">
        <v>26</v>
      </c>
      <c r="E66" s="2">
        <f>2+4+2+1</f>
        <v>9</v>
      </c>
      <c r="F66" s="2"/>
      <c r="G66" s="2">
        <f t="shared" si="0"/>
        <v>0</v>
      </c>
      <c r="H66" s="2"/>
    </row>
    <row r="67" spans="1:8" ht="25.15" customHeight="1" x14ac:dyDescent="0.2">
      <c r="A67" s="2">
        <v>65</v>
      </c>
      <c r="B67" s="2" t="s">
        <v>30</v>
      </c>
      <c r="C67" s="2" t="s">
        <v>18</v>
      </c>
      <c r="D67" s="2" t="s">
        <v>26</v>
      </c>
      <c r="E67" s="2">
        <f>4</f>
        <v>4</v>
      </c>
      <c r="F67" s="2"/>
      <c r="G67" s="2">
        <f t="shared" si="0"/>
        <v>0</v>
      </c>
      <c r="H67" s="2"/>
    </row>
    <row r="68" spans="1:8" ht="25.15" customHeight="1" x14ac:dyDescent="0.2">
      <c r="A68" s="2">
        <v>66</v>
      </c>
      <c r="B68" s="2" t="s">
        <v>30</v>
      </c>
      <c r="C68" s="2" t="s">
        <v>10</v>
      </c>
      <c r="D68" s="2" t="s">
        <v>26</v>
      </c>
      <c r="E68" s="2">
        <f>9+38+5+21</f>
        <v>73</v>
      </c>
      <c r="F68" s="2"/>
      <c r="G68" s="2">
        <f t="shared" ref="G68:G131" si="1">E68*F68</f>
        <v>0</v>
      </c>
      <c r="H68" s="2"/>
    </row>
    <row r="69" spans="1:8" ht="25.15" customHeight="1" x14ac:dyDescent="0.2">
      <c r="A69" s="2">
        <v>67</v>
      </c>
      <c r="B69" s="2" t="s">
        <v>30</v>
      </c>
      <c r="C69" s="2" t="s">
        <v>11</v>
      </c>
      <c r="D69" s="2" t="s">
        <v>26</v>
      </c>
      <c r="E69" s="2">
        <f>5+1</f>
        <v>6</v>
      </c>
      <c r="F69" s="2"/>
      <c r="G69" s="2">
        <f t="shared" si="1"/>
        <v>0</v>
      </c>
      <c r="H69" s="2"/>
    </row>
    <row r="70" spans="1:8" ht="25.15" customHeight="1" x14ac:dyDescent="0.2">
      <c r="A70" s="2">
        <v>68</v>
      </c>
      <c r="B70" s="2" t="s">
        <v>30</v>
      </c>
      <c r="C70" s="2" t="s">
        <v>12</v>
      </c>
      <c r="D70" s="2" t="s">
        <v>26</v>
      </c>
      <c r="E70" s="2">
        <f>1+2+1+1+2+3</f>
        <v>10</v>
      </c>
      <c r="F70" s="2"/>
      <c r="G70" s="2">
        <f t="shared" si="1"/>
        <v>0</v>
      </c>
      <c r="H70" s="2"/>
    </row>
    <row r="71" spans="1:8" ht="25.15" customHeight="1" x14ac:dyDescent="0.2">
      <c r="A71" s="2">
        <v>69</v>
      </c>
      <c r="B71" s="2" t="s">
        <v>30</v>
      </c>
      <c r="C71" s="2" t="s">
        <v>13</v>
      </c>
      <c r="D71" s="2" t="s">
        <v>26</v>
      </c>
      <c r="E71" s="2">
        <f>6+2</f>
        <v>8</v>
      </c>
      <c r="F71" s="2"/>
      <c r="G71" s="2">
        <f t="shared" si="1"/>
        <v>0</v>
      </c>
      <c r="H71" s="2"/>
    </row>
    <row r="72" spans="1:8" ht="25.15" customHeight="1" x14ac:dyDescent="0.2">
      <c r="A72" s="2">
        <v>70</v>
      </c>
      <c r="B72" s="2" t="s">
        <v>30</v>
      </c>
      <c r="C72" s="2" t="s">
        <v>14</v>
      </c>
      <c r="D72" s="2" t="s">
        <v>26</v>
      </c>
      <c r="E72" s="2">
        <f>1+1+3</f>
        <v>5</v>
      </c>
      <c r="F72" s="2"/>
      <c r="G72" s="2">
        <f t="shared" si="1"/>
        <v>0</v>
      </c>
      <c r="H72" s="2"/>
    </row>
    <row r="73" spans="1:8" ht="25.15" customHeight="1" x14ac:dyDescent="0.2">
      <c r="A73" s="2">
        <v>71</v>
      </c>
      <c r="B73" s="2" t="s">
        <v>30</v>
      </c>
      <c r="C73" s="2" t="s">
        <v>15</v>
      </c>
      <c r="D73" s="2" t="s">
        <v>26</v>
      </c>
      <c r="E73" s="2">
        <f>2+1+4+5</f>
        <v>12</v>
      </c>
      <c r="F73" s="2"/>
      <c r="G73" s="2">
        <f t="shared" si="1"/>
        <v>0</v>
      </c>
      <c r="H73" s="2"/>
    </row>
    <row r="74" spans="1:8" ht="25.15" customHeight="1" x14ac:dyDescent="0.2">
      <c r="A74" s="2">
        <v>72</v>
      </c>
      <c r="B74" s="2" t="s">
        <v>30</v>
      </c>
      <c r="C74" s="2" t="s">
        <v>17</v>
      </c>
      <c r="D74" s="2" t="s">
        <v>26</v>
      </c>
      <c r="E74" s="2">
        <f>1</f>
        <v>1</v>
      </c>
      <c r="F74" s="2"/>
      <c r="G74" s="2">
        <f t="shared" si="1"/>
        <v>0</v>
      </c>
      <c r="H74" s="2"/>
    </row>
    <row r="75" spans="1:8" ht="25.15" customHeight="1" x14ac:dyDescent="0.2">
      <c r="A75" s="2">
        <v>73</v>
      </c>
      <c r="B75" s="2" t="s">
        <v>30</v>
      </c>
      <c r="C75" s="2" t="s">
        <v>19</v>
      </c>
      <c r="D75" s="2" t="s">
        <v>26</v>
      </c>
      <c r="E75" s="2">
        <f>1</f>
        <v>1</v>
      </c>
      <c r="F75" s="2"/>
      <c r="G75" s="2">
        <f t="shared" si="1"/>
        <v>0</v>
      </c>
      <c r="H75" s="2"/>
    </row>
    <row r="76" spans="1:8" ht="25.15" customHeight="1" x14ac:dyDescent="0.2">
      <c r="A76" s="2">
        <v>74</v>
      </c>
      <c r="B76" s="2" t="s">
        <v>30</v>
      </c>
      <c r="C76" s="2" t="s">
        <v>20</v>
      </c>
      <c r="D76" s="2" t="s">
        <v>26</v>
      </c>
      <c r="E76" s="2">
        <f>1+1</f>
        <v>2</v>
      </c>
      <c r="F76" s="2"/>
      <c r="G76" s="2">
        <f t="shared" si="1"/>
        <v>0</v>
      </c>
      <c r="H76" s="2"/>
    </row>
    <row r="77" spans="1:8" ht="25.15" customHeight="1" x14ac:dyDescent="0.2">
      <c r="A77" s="2">
        <v>75</v>
      </c>
      <c r="B77" s="2" t="s">
        <v>30</v>
      </c>
      <c r="C77" s="2" t="s">
        <v>21</v>
      </c>
      <c r="D77" s="2" t="s">
        <v>26</v>
      </c>
      <c r="E77" s="2">
        <f>1</f>
        <v>1</v>
      </c>
      <c r="F77" s="2"/>
      <c r="G77" s="2">
        <f t="shared" si="1"/>
        <v>0</v>
      </c>
      <c r="H77" s="2"/>
    </row>
    <row r="78" spans="1:8" ht="25.15" customHeight="1" x14ac:dyDescent="0.2">
      <c r="A78" s="2">
        <v>76</v>
      </c>
      <c r="B78" s="2" t="s">
        <v>31</v>
      </c>
      <c r="C78" s="2" t="s">
        <v>10</v>
      </c>
      <c r="D78" s="2" t="s">
        <v>26</v>
      </c>
      <c r="E78" s="2">
        <f>1</f>
        <v>1</v>
      </c>
      <c r="F78" s="2"/>
      <c r="G78" s="2">
        <f t="shared" si="1"/>
        <v>0</v>
      </c>
      <c r="H78" s="2"/>
    </row>
    <row r="79" spans="1:8" ht="25.15" customHeight="1" x14ac:dyDescent="0.2">
      <c r="A79" s="2">
        <v>77</v>
      </c>
      <c r="B79" s="2" t="s">
        <v>31</v>
      </c>
      <c r="C79" s="2" t="s">
        <v>12</v>
      </c>
      <c r="D79" s="2" t="s">
        <v>26</v>
      </c>
      <c r="E79" s="2">
        <f>1</f>
        <v>1</v>
      </c>
      <c r="F79" s="2"/>
      <c r="G79" s="2">
        <f t="shared" si="1"/>
        <v>0</v>
      </c>
      <c r="H79" s="2"/>
    </row>
    <row r="80" spans="1:8" ht="25.15" customHeight="1" x14ac:dyDescent="0.2">
      <c r="A80" s="2">
        <v>78</v>
      </c>
      <c r="B80" s="2" t="s">
        <v>32</v>
      </c>
      <c r="C80" s="2" t="s">
        <v>10</v>
      </c>
      <c r="D80" s="2" t="s">
        <v>26</v>
      </c>
      <c r="E80" s="2">
        <f>11</f>
        <v>11</v>
      </c>
      <c r="F80" s="2"/>
      <c r="G80" s="2">
        <f t="shared" si="1"/>
        <v>0</v>
      </c>
      <c r="H80" s="2"/>
    </row>
    <row r="81" spans="1:8" ht="25.15" customHeight="1" x14ac:dyDescent="0.2">
      <c r="A81" s="2">
        <v>79</v>
      </c>
      <c r="B81" s="2" t="s">
        <v>32</v>
      </c>
      <c r="C81" s="2" t="s">
        <v>12</v>
      </c>
      <c r="D81" s="2" t="s">
        <v>26</v>
      </c>
      <c r="E81" s="2">
        <f>1</f>
        <v>1</v>
      </c>
      <c r="F81" s="2"/>
      <c r="G81" s="2">
        <f t="shared" si="1"/>
        <v>0</v>
      </c>
      <c r="H81" s="2"/>
    </row>
    <row r="82" spans="1:8" ht="25.15" customHeight="1" x14ac:dyDescent="0.2">
      <c r="A82" s="2">
        <v>80</v>
      </c>
      <c r="B82" s="2" t="s">
        <v>33</v>
      </c>
      <c r="C82" s="2" t="s">
        <v>10</v>
      </c>
      <c r="D82" s="2" t="s">
        <v>26</v>
      </c>
      <c r="E82" s="2">
        <f>14</f>
        <v>14</v>
      </c>
      <c r="F82" s="2"/>
      <c r="G82" s="2">
        <f t="shared" si="1"/>
        <v>0</v>
      </c>
      <c r="H82" s="2"/>
    </row>
    <row r="83" spans="1:8" ht="25.15" customHeight="1" x14ac:dyDescent="0.2">
      <c r="A83" s="2">
        <v>81</v>
      </c>
      <c r="B83" s="2" t="s">
        <v>33</v>
      </c>
      <c r="C83" s="2" t="s">
        <v>11</v>
      </c>
      <c r="D83" s="2" t="s">
        <v>26</v>
      </c>
      <c r="E83" s="2">
        <f>2</f>
        <v>2</v>
      </c>
      <c r="F83" s="2"/>
      <c r="G83" s="2">
        <f t="shared" si="1"/>
        <v>0</v>
      </c>
      <c r="H83" s="2"/>
    </row>
    <row r="84" spans="1:8" ht="25.15" customHeight="1" x14ac:dyDescent="0.2">
      <c r="A84" s="2">
        <v>82</v>
      </c>
      <c r="B84" s="2" t="s">
        <v>34</v>
      </c>
      <c r="C84" s="2" t="s">
        <v>10</v>
      </c>
      <c r="D84" s="2" t="s">
        <v>26</v>
      </c>
      <c r="E84" s="2">
        <f>3+2</f>
        <v>5</v>
      </c>
      <c r="F84" s="2"/>
      <c r="G84" s="2">
        <f t="shared" si="1"/>
        <v>0</v>
      </c>
      <c r="H84" s="2"/>
    </row>
    <row r="85" spans="1:8" ht="25.15" customHeight="1" x14ac:dyDescent="0.2">
      <c r="A85" s="2">
        <v>83</v>
      </c>
      <c r="B85" s="2" t="s">
        <v>34</v>
      </c>
      <c r="C85" s="2" t="s">
        <v>11</v>
      </c>
      <c r="D85" s="2" t="s">
        <v>26</v>
      </c>
      <c r="E85" s="2">
        <f>1</f>
        <v>1</v>
      </c>
      <c r="F85" s="2"/>
      <c r="G85" s="2">
        <f t="shared" si="1"/>
        <v>0</v>
      </c>
      <c r="H85" s="2"/>
    </row>
    <row r="86" spans="1:8" ht="25.15" customHeight="1" x14ac:dyDescent="0.2">
      <c r="A86" s="2">
        <v>84</v>
      </c>
      <c r="B86" s="2" t="s">
        <v>34</v>
      </c>
      <c r="C86" s="2" t="s">
        <v>12</v>
      </c>
      <c r="D86" s="2" t="s">
        <v>26</v>
      </c>
      <c r="E86" s="2">
        <f>2+1+2</f>
        <v>5</v>
      </c>
      <c r="F86" s="2"/>
      <c r="G86" s="2">
        <f t="shared" si="1"/>
        <v>0</v>
      </c>
      <c r="H86" s="2"/>
    </row>
    <row r="87" spans="1:8" ht="25.15" customHeight="1" x14ac:dyDescent="0.2">
      <c r="A87" s="2">
        <v>85</v>
      </c>
      <c r="B87" s="2" t="s">
        <v>34</v>
      </c>
      <c r="C87" s="2" t="s">
        <v>14</v>
      </c>
      <c r="D87" s="2" t="s">
        <v>26</v>
      </c>
      <c r="E87" s="2">
        <f>3</f>
        <v>3</v>
      </c>
      <c r="F87" s="2"/>
      <c r="G87" s="2">
        <f t="shared" si="1"/>
        <v>0</v>
      </c>
      <c r="H87" s="2"/>
    </row>
    <row r="88" spans="1:8" ht="25.15" customHeight="1" x14ac:dyDescent="0.2">
      <c r="A88" s="2">
        <v>86</v>
      </c>
      <c r="B88" s="2" t="s">
        <v>34</v>
      </c>
      <c r="C88" s="2" t="s">
        <v>15</v>
      </c>
      <c r="D88" s="2" t="s">
        <v>26</v>
      </c>
      <c r="E88" s="2">
        <f>1</f>
        <v>1</v>
      </c>
      <c r="F88" s="2"/>
      <c r="G88" s="2">
        <f t="shared" si="1"/>
        <v>0</v>
      </c>
      <c r="H88" s="2"/>
    </row>
    <row r="89" spans="1:8" ht="25.15" customHeight="1" x14ac:dyDescent="0.2">
      <c r="A89" s="2">
        <v>87</v>
      </c>
      <c r="B89" s="2" t="s">
        <v>35</v>
      </c>
      <c r="C89" s="2" t="s">
        <v>10</v>
      </c>
      <c r="D89" s="2" t="s">
        <v>26</v>
      </c>
      <c r="E89" s="2">
        <f>3+2+1</f>
        <v>6</v>
      </c>
      <c r="F89" s="2"/>
      <c r="G89" s="2">
        <f t="shared" si="1"/>
        <v>0</v>
      </c>
      <c r="H89" s="2"/>
    </row>
    <row r="90" spans="1:8" ht="25.15" customHeight="1" x14ac:dyDescent="0.2">
      <c r="A90" s="2">
        <v>88</v>
      </c>
      <c r="B90" s="2" t="s">
        <v>35</v>
      </c>
      <c r="C90" s="2" t="s">
        <v>11</v>
      </c>
      <c r="D90" s="2" t="s">
        <v>26</v>
      </c>
      <c r="E90" s="2">
        <f>1</f>
        <v>1</v>
      </c>
      <c r="F90" s="2"/>
      <c r="G90" s="2">
        <f t="shared" si="1"/>
        <v>0</v>
      </c>
      <c r="H90" s="2"/>
    </row>
    <row r="91" spans="1:8" ht="25.15" customHeight="1" x14ac:dyDescent="0.2">
      <c r="A91" s="2">
        <v>89</v>
      </c>
      <c r="B91" s="2" t="s">
        <v>35</v>
      </c>
      <c r="C91" s="2" t="s">
        <v>12</v>
      </c>
      <c r="D91" s="2" t="s">
        <v>26</v>
      </c>
      <c r="E91" s="2">
        <f>1+1</f>
        <v>2</v>
      </c>
      <c r="F91" s="2"/>
      <c r="G91" s="2">
        <f t="shared" si="1"/>
        <v>0</v>
      </c>
      <c r="H91" s="2"/>
    </row>
    <row r="92" spans="1:8" ht="25.15" customHeight="1" x14ac:dyDescent="0.2">
      <c r="A92" s="2">
        <v>90</v>
      </c>
      <c r="B92" s="2" t="s">
        <v>35</v>
      </c>
      <c r="C92" s="2" t="s">
        <v>15</v>
      </c>
      <c r="D92" s="2" t="s">
        <v>26</v>
      </c>
      <c r="E92" s="2">
        <f>2+2</f>
        <v>4</v>
      </c>
      <c r="F92" s="2"/>
      <c r="G92" s="2">
        <f t="shared" si="1"/>
        <v>0</v>
      </c>
      <c r="H92" s="2"/>
    </row>
    <row r="93" spans="1:8" ht="25.15" customHeight="1" x14ac:dyDescent="0.2">
      <c r="A93" s="2">
        <v>91</v>
      </c>
      <c r="B93" s="2" t="s">
        <v>36</v>
      </c>
      <c r="C93" s="2" t="s">
        <v>10</v>
      </c>
      <c r="D93" s="2" t="s">
        <v>26</v>
      </c>
      <c r="E93" s="2">
        <f>3+1</f>
        <v>4</v>
      </c>
      <c r="F93" s="2"/>
      <c r="G93" s="2">
        <f t="shared" si="1"/>
        <v>0</v>
      </c>
      <c r="H93" s="2"/>
    </row>
    <row r="94" spans="1:8" ht="25.15" customHeight="1" x14ac:dyDescent="0.2">
      <c r="A94" s="2">
        <v>92</v>
      </c>
      <c r="B94" s="2" t="s">
        <v>36</v>
      </c>
      <c r="C94" s="2" t="s">
        <v>12</v>
      </c>
      <c r="D94" s="2" t="s">
        <v>26</v>
      </c>
      <c r="E94" s="2">
        <f>1+1</f>
        <v>2</v>
      </c>
      <c r="F94" s="2"/>
      <c r="G94" s="2">
        <f t="shared" si="1"/>
        <v>0</v>
      </c>
      <c r="H94" s="2"/>
    </row>
    <row r="95" spans="1:8" ht="25.15" customHeight="1" x14ac:dyDescent="0.2">
      <c r="A95" s="2">
        <v>93</v>
      </c>
      <c r="B95" s="2" t="s">
        <v>36</v>
      </c>
      <c r="C95" s="2" t="s">
        <v>13</v>
      </c>
      <c r="D95" s="2" t="s">
        <v>26</v>
      </c>
      <c r="E95" s="2">
        <f>1</f>
        <v>1</v>
      </c>
      <c r="F95" s="2"/>
      <c r="G95" s="2">
        <f t="shared" si="1"/>
        <v>0</v>
      </c>
      <c r="H95" s="2"/>
    </row>
    <row r="96" spans="1:8" ht="25.15" customHeight="1" x14ac:dyDescent="0.2">
      <c r="A96" s="2">
        <v>94</v>
      </c>
      <c r="B96" s="2" t="s">
        <v>36</v>
      </c>
      <c r="C96" s="2" t="s">
        <v>14</v>
      </c>
      <c r="D96" s="2" t="s">
        <v>26</v>
      </c>
      <c r="E96" s="2">
        <f>1</f>
        <v>1</v>
      </c>
      <c r="F96" s="2"/>
      <c r="G96" s="2">
        <f t="shared" si="1"/>
        <v>0</v>
      </c>
      <c r="H96" s="2"/>
    </row>
    <row r="97" spans="1:8" ht="25.15" customHeight="1" x14ac:dyDescent="0.2">
      <c r="A97" s="2">
        <v>95</v>
      </c>
      <c r="B97" s="2" t="s">
        <v>36</v>
      </c>
      <c r="C97" s="2" t="s">
        <v>15</v>
      </c>
      <c r="D97" s="2" t="s">
        <v>26</v>
      </c>
      <c r="E97" s="2">
        <f>1+4</f>
        <v>5</v>
      </c>
      <c r="F97" s="2"/>
      <c r="G97" s="2">
        <f t="shared" si="1"/>
        <v>0</v>
      </c>
      <c r="H97" s="2"/>
    </row>
    <row r="98" spans="1:8" ht="25.15" customHeight="1" x14ac:dyDescent="0.2">
      <c r="A98" s="2">
        <v>96</v>
      </c>
      <c r="B98" s="2" t="s">
        <v>37</v>
      </c>
      <c r="C98" s="2" t="s">
        <v>10</v>
      </c>
      <c r="D98" s="2" t="s">
        <v>26</v>
      </c>
      <c r="E98" s="2">
        <f>9+3</f>
        <v>12</v>
      </c>
      <c r="F98" s="2"/>
      <c r="G98" s="2">
        <f t="shared" si="1"/>
        <v>0</v>
      </c>
      <c r="H98" s="2"/>
    </row>
    <row r="99" spans="1:8" ht="25.15" customHeight="1" x14ac:dyDescent="0.2">
      <c r="A99" s="2">
        <v>97</v>
      </c>
      <c r="B99" s="2" t="s">
        <v>37</v>
      </c>
      <c r="C99" s="2" t="s">
        <v>11</v>
      </c>
      <c r="D99" s="2" t="s">
        <v>26</v>
      </c>
      <c r="E99" s="2">
        <f>1+1</f>
        <v>2</v>
      </c>
      <c r="F99" s="2"/>
      <c r="G99" s="2">
        <f t="shared" si="1"/>
        <v>0</v>
      </c>
      <c r="H99" s="2"/>
    </row>
    <row r="100" spans="1:8" ht="25.15" customHeight="1" x14ac:dyDescent="0.2">
      <c r="A100" s="2">
        <v>98</v>
      </c>
      <c r="B100" s="2" t="s">
        <v>37</v>
      </c>
      <c r="C100" s="2" t="s">
        <v>15</v>
      </c>
      <c r="D100" s="2" t="s">
        <v>26</v>
      </c>
      <c r="E100" s="2">
        <f>2</f>
        <v>2</v>
      </c>
      <c r="F100" s="2"/>
      <c r="G100" s="2">
        <f t="shared" si="1"/>
        <v>0</v>
      </c>
      <c r="H100" s="2"/>
    </row>
    <row r="101" spans="1:8" ht="25.15" customHeight="1" x14ac:dyDescent="0.2">
      <c r="A101" s="2">
        <v>99</v>
      </c>
      <c r="B101" s="2" t="s">
        <v>37</v>
      </c>
      <c r="C101" s="2" t="s">
        <v>21</v>
      </c>
      <c r="D101" s="2" t="s">
        <v>26</v>
      </c>
      <c r="E101" s="2">
        <f>1</f>
        <v>1</v>
      </c>
      <c r="F101" s="2"/>
      <c r="G101" s="2">
        <f t="shared" si="1"/>
        <v>0</v>
      </c>
      <c r="H101" s="2"/>
    </row>
    <row r="102" spans="1:8" ht="25.15" customHeight="1" x14ac:dyDescent="0.2">
      <c r="A102" s="2">
        <v>100</v>
      </c>
      <c r="B102" s="2" t="s">
        <v>38</v>
      </c>
      <c r="C102" s="2" t="s">
        <v>10</v>
      </c>
      <c r="D102" s="2" t="s">
        <v>26</v>
      </c>
      <c r="E102" s="2">
        <f>8</f>
        <v>8</v>
      </c>
      <c r="F102" s="2"/>
      <c r="G102" s="2">
        <f t="shared" si="1"/>
        <v>0</v>
      </c>
      <c r="H102" s="2"/>
    </row>
    <row r="103" spans="1:8" ht="25.15" customHeight="1" x14ac:dyDescent="0.2">
      <c r="A103" s="2">
        <v>101</v>
      </c>
      <c r="B103" s="2" t="s">
        <v>39</v>
      </c>
      <c r="C103" s="2" t="s">
        <v>10</v>
      </c>
      <c r="D103" s="2" t="s">
        <v>26</v>
      </c>
      <c r="E103" s="2">
        <f>7</f>
        <v>7</v>
      </c>
      <c r="F103" s="2"/>
      <c r="G103" s="2">
        <f t="shared" si="1"/>
        <v>0</v>
      </c>
      <c r="H103" s="2"/>
    </row>
    <row r="104" spans="1:8" ht="25.15" customHeight="1" x14ac:dyDescent="0.2">
      <c r="A104" s="2">
        <v>102</v>
      </c>
      <c r="B104" s="2" t="s">
        <v>39</v>
      </c>
      <c r="C104" s="2" t="s">
        <v>11</v>
      </c>
      <c r="D104" s="2" t="s">
        <v>26</v>
      </c>
      <c r="E104" s="2">
        <f>1</f>
        <v>1</v>
      </c>
      <c r="F104" s="2"/>
      <c r="G104" s="2">
        <f t="shared" si="1"/>
        <v>0</v>
      </c>
      <c r="H104" s="2"/>
    </row>
    <row r="105" spans="1:8" ht="25.15" customHeight="1" x14ac:dyDescent="0.2">
      <c r="A105" s="2">
        <v>103</v>
      </c>
      <c r="B105" s="2" t="s">
        <v>40</v>
      </c>
      <c r="C105" s="2" t="s">
        <v>17</v>
      </c>
      <c r="D105" s="2" t="s">
        <v>26</v>
      </c>
      <c r="E105" s="2">
        <f>2</f>
        <v>2</v>
      </c>
      <c r="F105" s="2"/>
      <c r="G105" s="2">
        <f t="shared" si="1"/>
        <v>0</v>
      </c>
      <c r="H105" s="2"/>
    </row>
    <row r="106" spans="1:8" ht="25.15" customHeight="1" x14ac:dyDescent="0.2">
      <c r="A106" s="2">
        <v>104</v>
      </c>
      <c r="B106" s="2" t="s">
        <v>40</v>
      </c>
      <c r="C106" s="2" t="s">
        <v>15</v>
      </c>
      <c r="D106" s="2" t="s">
        <v>26</v>
      </c>
      <c r="E106" s="2">
        <f>2</f>
        <v>2</v>
      </c>
      <c r="F106" s="2"/>
      <c r="G106" s="2">
        <f t="shared" si="1"/>
        <v>0</v>
      </c>
      <c r="H106" s="2"/>
    </row>
    <row r="107" spans="1:8" ht="25.15" customHeight="1" x14ac:dyDescent="0.2">
      <c r="A107" s="2">
        <v>105</v>
      </c>
      <c r="B107" s="2" t="s">
        <v>40</v>
      </c>
      <c r="C107" s="2" t="s">
        <v>12</v>
      </c>
      <c r="D107" s="2" t="s">
        <v>26</v>
      </c>
      <c r="E107" s="2">
        <f>21</f>
        <v>21</v>
      </c>
      <c r="F107" s="2"/>
      <c r="G107" s="2">
        <f t="shared" si="1"/>
        <v>0</v>
      </c>
      <c r="H107" s="2"/>
    </row>
    <row r="108" spans="1:8" ht="25.15" customHeight="1" x14ac:dyDescent="0.2">
      <c r="A108" s="2">
        <v>106</v>
      </c>
      <c r="B108" s="2" t="s">
        <v>40</v>
      </c>
      <c r="C108" s="2" t="s">
        <v>10</v>
      </c>
      <c r="D108" s="2" t="s">
        <v>26</v>
      </c>
      <c r="E108" s="2">
        <f>14+9+3+8</f>
        <v>34</v>
      </c>
      <c r="F108" s="2"/>
      <c r="G108" s="2">
        <f t="shared" si="1"/>
        <v>0</v>
      </c>
      <c r="H108" s="2"/>
    </row>
    <row r="109" spans="1:8" ht="25.15" customHeight="1" x14ac:dyDescent="0.2">
      <c r="A109" s="2">
        <v>107</v>
      </c>
      <c r="B109" s="2" t="s">
        <v>40</v>
      </c>
      <c r="C109" s="2" t="s">
        <v>11</v>
      </c>
      <c r="D109" s="2" t="s">
        <v>26</v>
      </c>
      <c r="E109" s="2">
        <f>2+1</f>
        <v>3</v>
      </c>
      <c r="F109" s="2"/>
      <c r="G109" s="2">
        <f t="shared" si="1"/>
        <v>0</v>
      </c>
      <c r="H109" s="2"/>
    </row>
    <row r="110" spans="1:8" ht="25.15" customHeight="1" x14ac:dyDescent="0.2">
      <c r="A110" s="2">
        <v>108</v>
      </c>
      <c r="B110" s="2" t="s">
        <v>40</v>
      </c>
      <c r="C110" s="2" t="s">
        <v>7</v>
      </c>
      <c r="D110" s="2" t="s">
        <v>26</v>
      </c>
      <c r="E110" s="2">
        <f>2+3+4</f>
        <v>9</v>
      </c>
      <c r="F110" s="2"/>
      <c r="G110" s="2">
        <f t="shared" si="1"/>
        <v>0</v>
      </c>
      <c r="H110" s="2"/>
    </row>
    <row r="111" spans="1:8" ht="25.15" customHeight="1" x14ac:dyDescent="0.2">
      <c r="A111" s="2">
        <v>109</v>
      </c>
      <c r="B111" s="2" t="s">
        <v>41</v>
      </c>
      <c r="C111" s="2" t="s">
        <v>10</v>
      </c>
      <c r="D111" s="2" t="s">
        <v>26</v>
      </c>
      <c r="E111" s="2">
        <f>8+13+2+6</f>
        <v>29</v>
      </c>
      <c r="F111" s="2"/>
      <c r="G111" s="2">
        <f t="shared" si="1"/>
        <v>0</v>
      </c>
      <c r="H111" s="2"/>
    </row>
    <row r="112" spans="1:8" ht="25.15" customHeight="1" x14ac:dyDescent="0.2">
      <c r="A112" s="2">
        <v>110</v>
      </c>
      <c r="B112" s="2" t="s">
        <v>41</v>
      </c>
      <c r="C112" s="2" t="s">
        <v>11</v>
      </c>
      <c r="D112" s="2" t="s">
        <v>26</v>
      </c>
      <c r="E112" s="2">
        <f>2</f>
        <v>2</v>
      </c>
      <c r="F112" s="2"/>
      <c r="G112" s="2">
        <f t="shared" si="1"/>
        <v>0</v>
      </c>
      <c r="H112" s="2"/>
    </row>
    <row r="113" spans="1:8" ht="25.15" customHeight="1" x14ac:dyDescent="0.2">
      <c r="A113" s="2">
        <v>111</v>
      </c>
      <c r="B113" s="2" t="s">
        <v>41</v>
      </c>
      <c r="C113" s="2" t="s">
        <v>14</v>
      </c>
      <c r="D113" s="2" t="s">
        <v>26</v>
      </c>
      <c r="E113" s="2">
        <f>1+2+4</f>
        <v>7</v>
      </c>
      <c r="F113" s="2"/>
      <c r="G113" s="2">
        <f t="shared" si="1"/>
        <v>0</v>
      </c>
      <c r="H113" s="2"/>
    </row>
    <row r="114" spans="1:8" ht="25.15" customHeight="1" x14ac:dyDescent="0.2">
      <c r="A114" s="2">
        <v>112</v>
      </c>
      <c r="B114" s="2" t="s">
        <v>41</v>
      </c>
      <c r="C114" s="2" t="s">
        <v>15</v>
      </c>
      <c r="D114" s="2" t="s">
        <v>26</v>
      </c>
      <c r="E114" s="2">
        <f>1+4</f>
        <v>5</v>
      </c>
      <c r="F114" s="2"/>
      <c r="G114" s="2">
        <f t="shared" si="1"/>
        <v>0</v>
      </c>
      <c r="H114" s="2"/>
    </row>
    <row r="115" spans="1:8" ht="25.15" customHeight="1" x14ac:dyDescent="0.2">
      <c r="A115" s="2">
        <v>113</v>
      </c>
      <c r="B115" s="2" t="s">
        <v>41</v>
      </c>
      <c r="C115" s="2" t="s">
        <v>20</v>
      </c>
      <c r="D115" s="2" t="s">
        <v>26</v>
      </c>
      <c r="E115" s="2">
        <f>1+3</f>
        <v>4</v>
      </c>
      <c r="F115" s="2"/>
      <c r="G115" s="2">
        <f t="shared" si="1"/>
        <v>0</v>
      </c>
      <c r="H115" s="2"/>
    </row>
    <row r="116" spans="1:8" ht="25.15" customHeight="1" x14ac:dyDescent="0.2">
      <c r="A116" s="2">
        <v>114</v>
      </c>
      <c r="B116" s="2" t="s">
        <v>41</v>
      </c>
      <c r="C116" s="2" t="s">
        <v>16</v>
      </c>
      <c r="D116" s="2" t="s">
        <v>26</v>
      </c>
      <c r="E116" s="2">
        <v>2</v>
      </c>
      <c r="F116" s="2"/>
      <c r="G116" s="2">
        <f t="shared" si="1"/>
        <v>0</v>
      </c>
      <c r="H116" s="2"/>
    </row>
    <row r="117" spans="1:8" ht="25.15" customHeight="1" x14ac:dyDescent="0.2">
      <c r="A117" s="2">
        <v>115</v>
      </c>
      <c r="B117" s="2" t="s">
        <v>41</v>
      </c>
      <c r="C117" s="2" t="s">
        <v>17</v>
      </c>
      <c r="D117" s="2" t="s">
        <v>26</v>
      </c>
      <c r="E117" s="2">
        <f>1</f>
        <v>1</v>
      </c>
      <c r="F117" s="2"/>
      <c r="G117" s="2">
        <f t="shared" si="1"/>
        <v>0</v>
      </c>
      <c r="H117" s="2"/>
    </row>
    <row r="118" spans="1:8" ht="25.15" customHeight="1" x14ac:dyDescent="0.2">
      <c r="A118" s="2">
        <v>116</v>
      </c>
      <c r="B118" s="2" t="s">
        <v>41</v>
      </c>
      <c r="C118" s="2" t="s">
        <v>12</v>
      </c>
      <c r="D118" s="2" t="s">
        <v>26</v>
      </c>
      <c r="E118" s="2">
        <f>35</f>
        <v>35</v>
      </c>
      <c r="F118" s="2"/>
      <c r="G118" s="2">
        <f t="shared" si="1"/>
        <v>0</v>
      </c>
      <c r="H118" s="2"/>
    </row>
    <row r="119" spans="1:8" ht="25.15" customHeight="1" x14ac:dyDescent="0.2">
      <c r="A119" s="2">
        <v>117</v>
      </c>
      <c r="B119" s="2" t="s">
        <v>41</v>
      </c>
      <c r="C119" s="2" t="s">
        <v>13</v>
      </c>
      <c r="D119" s="2" t="s">
        <v>26</v>
      </c>
      <c r="E119" s="2">
        <f>3+1</f>
        <v>4</v>
      </c>
      <c r="F119" s="2"/>
      <c r="G119" s="2">
        <f t="shared" si="1"/>
        <v>0</v>
      </c>
      <c r="H119" s="2"/>
    </row>
    <row r="120" spans="1:8" ht="25.15" customHeight="1" x14ac:dyDescent="0.2">
      <c r="A120" s="2">
        <v>118</v>
      </c>
      <c r="B120" s="2" t="s">
        <v>41</v>
      </c>
      <c r="C120" s="2" t="s">
        <v>7</v>
      </c>
      <c r="D120" s="2" t="s">
        <v>26</v>
      </c>
      <c r="E120" s="2">
        <f>4+1+6</f>
        <v>11</v>
      </c>
      <c r="F120" s="2"/>
      <c r="G120" s="2">
        <f t="shared" si="1"/>
        <v>0</v>
      </c>
      <c r="H120" s="2"/>
    </row>
    <row r="121" spans="1:8" ht="66" customHeight="1" x14ac:dyDescent="0.2">
      <c r="A121" s="2">
        <v>119</v>
      </c>
      <c r="B121" s="2" t="s">
        <v>42</v>
      </c>
      <c r="C121" s="3" t="s">
        <v>43</v>
      </c>
      <c r="D121" s="2" t="s">
        <v>26</v>
      </c>
      <c r="E121" s="2">
        <v>1</v>
      </c>
      <c r="F121" s="2"/>
      <c r="G121" s="2">
        <f t="shared" si="1"/>
        <v>0</v>
      </c>
      <c r="H121" s="2"/>
    </row>
    <row r="122" spans="1:8" ht="64.900000000000006" customHeight="1" x14ac:dyDescent="0.2">
      <c r="A122" s="2">
        <v>120</v>
      </c>
      <c r="B122" s="2" t="s">
        <v>42</v>
      </c>
      <c r="C122" s="3" t="s">
        <v>44</v>
      </c>
      <c r="D122" s="2" t="s">
        <v>26</v>
      </c>
      <c r="E122" s="2">
        <f>2+1+2</f>
        <v>5</v>
      </c>
      <c r="F122" s="2"/>
      <c r="G122" s="2">
        <f t="shared" si="1"/>
        <v>0</v>
      </c>
      <c r="H122" s="2"/>
    </row>
    <row r="123" spans="1:8" ht="64.900000000000006" customHeight="1" x14ac:dyDescent="0.2">
      <c r="A123" s="2">
        <v>121</v>
      </c>
      <c r="B123" s="2" t="s">
        <v>42</v>
      </c>
      <c r="C123" s="3" t="s">
        <v>45</v>
      </c>
      <c r="D123" s="2" t="s">
        <v>26</v>
      </c>
      <c r="E123" s="2">
        <v>1</v>
      </c>
      <c r="F123" s="2"/>
      <c r="G123" s="2">
        <f t="shared" si="1"/>
        <v>0</v>
      </c>
      <c r="H123" s="2"/>
    </row>
    <row r="124" spans="1:8" ht="64.900000000000006" customHeight="1" x14ac:dyDescent="0.2">
      <c r="A124" s="2">
        <v>122</v>
      </c>
      <c r="B124" s="2" t="s">
        <v>42</v>
      </c>
      <c r="C124" s="3" t="s">
        <v>46</v>
      </c>
      <c r="D124" s="2" t="s">
        <v>26</v>
      </c>
      <c r="E124" s="2">
        <v>1</v>
      </c>
      <c r="F124" s="2"/>
      <c r="G124" s="2">
        <f t="shared" si="1"/>
        <v>0</v>
      </c>
      <c r="H124" s="2"/>
    </row>
    <row r="125" spans="1:8" ht="64.900000000000006" customHeight="1" x14ac:dyDescent="0.2">
      <c r="A125" s="2">
        <v>123</v>
      </c>
      <c r="B125" s="2" t="s">
        <v>42</v>
      </c>
      <c r="C125" s="3" t="s">
        <v>47</v>
      </c>
      <c r="D125" s="2" t="s">
        <v>26</v>
      </c>
      <c r="E125" s="2">
        <v>1</v>
      </c>
      <c r="F125" s="2"/>
      <c r="G125" s="2">
        <f t="shared" si="1"/>
        <v>0</v>
      </c>
      <c r="H125" s="2"/>
    </row>
    <row r="126" spans="1:8" ht="64.900000000000006" customHeight="1" x14ac:dyDescent="0.2">
      <c r="A126" s="2">
        <v>124</v>
      </c>
      <c r="B126" s="2" t="s">
        <v>42</v>
      </c>
      <c r="C126" s="3" t="s">
        <v>48</v>
      </c>
      <c r="D126" s="2" t="s">
        <v>26</v>
      </c>
      <c r="E126" s="2">
        <f>1+1</f>
        <v>2</v>
      </c>
      <c r="F126" s="2"/>
      <c r="G126" s="2">
        <f t="shared" si="1"/>
        <v>0</v>
      </c>
      <c r="H126" s="2"/>
    </row>
    <row r="127" spans="1:8" ht="64.900000000000006" customHeight="1" x14ac:dyDescent="0.2">
      <c r="A127" s="2">
        <v>125</v>
      </c>
      <c r="B127" s="2" t="s">
        <v>42</v>
      </c>
      <c r="C127" s="3" t="s">
        <v>49</v>
      </c>
      <c r="D127" s="2" t="s">
        <v>26</v>
      </c>
      <c r="E127" s="2">
        <f>1+3+1</f>
        <v>5</v>
      </c>
      <c r="F127" s="2"/>
      <c r="G127" s="2">
        <f t="shared" si="1"/>
        <v>0</v>
      </c>
      <c r="H127" s="2"/>
    </row>
    <row r="128" spans="1:8" ht="76.150000000000006" customHeight="1" x14ac:dyDescent="0.2">
      <c r="A128" s="2">
        <v>126</v>
      </c>
      <c r="B128" s="2" t="s">
        <v>50</v>
      </c>
      <c r="C128" s="3" t="s">
        <v>51</v>
      </c>
      <c r="D128" s="2" t="s">
        <v>26</v>
      </c>
      <c r="E128" s="2">
        <v>1</v>
      </c>
      <c r="F128" s="2"/>
      <c r="G128" s="2">
        <f t="shared" si="1"/>
        <v>0</v>
      </c>
      <c r="H128" s="2"/>
    </row>
    <row r="129" spans="1:8" ht="64.900000000000006" customHeight="1" x14ac:dyDescent="0.2">
      <c r="A129" s="2">
        <v>127</v>
      </c>
      <c r="B129" s="2" t="s">
        <v>42</v>
      </c>
      <c r="C129" s="3" t="s">
        <v>52</v>
      </c>
      <c r="D129" s="2" t="s">
        <v>26</v>
      </c>
      <c r="E129" s="2">
        <v>2</v>
      </c>
      <c r="F129" s="2"/>
      <c r="G129" s="2">
        <f t="shared" si="1"/>
        <v>0</v>
      </c>
      <c r="H129" s="2"/>
    </row>
    <row r="130" spans="1:8" ht="64.900000000000006" customHeight="1" x14ac:dyDescent="0.2">
      <c r="A130" s="2">
        <v>128</v>
      </c>
      <c r="B130" s="2" t="s">
        <v>42</v>
      </c>
      <c r="C130" s="3" t="s">
        <v>53</v>
      </c>
      <c r="D130" s="2" t="s">
        <v>26</v>
      </c>
      <c r="E130" s="2">
        <v>2</v>
      </c>
      <c r="F130" s="2"/>
      <c r="G130" s="2">
        <f t="shared" si="1"/>
        <v>0</v>
      </c>
      <c r="H130" s="2"/>
    </row>
    <row r="131" spans="1:8" ht="64.900000000000006" customHeight="1" x14ac:dyDescent="0.2">
      <c r="A131" s="2">
        <v>129</v>
      </c>
      <c r="B131" s="2" t="s">
        <v>42</v>
      </c>
      <c r="C131" s="3" t="s">
        <v>54</v>
      </c>
      <c r="D131" s="2" t="s">
        <v>26</v>
      </c>
      <c r="E131" s="2">
        <v>2</v>
      </c>
      <c r="F131" s="2"/>
      <c r="G131" s="2">
        <f t="shared" si="1"/>
        <v>0</v>
      </c>
      <c r="H131" s="2" t="s">
        <v>55</v>
      </c>
    </row>
    <row r="132" spans="1:8" ht="64.900000000000006" customHeight="1" x14ac:dyDescent="0.2">
      <c r="A132" s="2">
        <v>130</v>
      </c>
      <c r="B132" s="2" t="s">
        <v>42</v>
      </c>
      <c r="C132" s="3" t="s">
        <v>56</v>
      </c>
      <c r="D132" s="2" t="s">
        <v>26</v>
      </c>
      <c r="E132" s="2">
        <f>2+1+7</f>
        <v>10</v>
      </c>
      <c r="F132" s="2"/>
      <c r="G132" s="2">
        <f t="shared" ref="G132:G189" si="2">E132*F132</f>
        <v>0</v>
      </c>
      <c r="H132" s="2"/>
    </row>
    <row r="133" spans="1:8" ht="64.900000000000006" customHeight="1" x14ac:dyDescent="0.2">
      <c r="A133" s="2">
        <v>131</v>
      </c>
      <c r="B133" s="2" t="s">
        <v>42</v>
      </c>
      <c r="C133" s="3" t="s">
        <v>57</v>
      </c>
      <c r="D133" s="2" t="s">
        <v>26</v>
      </c>
      <c r="E133" s="2">
        <v>1</v>
      </c>
      <c r="F133" s="2"/>
      <c r="G133" s="2">
        <f t="shared" si="2"/>
        <v>0</v>
      </c>
      <c r="H133" s="2"/>
    </row>
    <row r="134" spans="1:8" ht="64.900000000000006" customHeight="1" x14ac:dyDescent="0.2">
      <c r="A134" s="2">
        <v>132</v>
      </c>
      <c r="B134" s="2" t="s">
        <v>42</v>
      </c>
      <c r="C134" s="3" t="s">
        <v>58</v>
      </c>
      <c r="D134" s="2" t="s">
        <v>26</v>
      </c>
      <c r="E134" s="2">
        <f>1+1+2</f>
        <v>4</v>
      </c>
      <c r="F134" s="2"/>
      <c r="G134" s="2">
        <f t="shared" si="2"/>
        <v>0</v>
      </c>
      <c r="H134" s="2"/>
    </row>
    <row r="135" spans="1:8" ht="64.900000000000006" customHeight="1" x14ac:dyDescent="0.2">
      <c r="A135" s="2">
        <v>133</v>
      </c>
      <c r="B135" s="2" t="s">
        <v>42</v>
      </c>
      <c r="C135" s="3" t="s">
        <v>59</v>
      </c>
      <c r="D135" s="2" t="s">
        <v>26</v>
      </c>
      <c r="E135" s="2">
        <f>1+1</f>
        <v>2</v>
      </c>
      <c r="F135" s="2"/>
      <c r="G135" s="2">
        <f t="shared" si="2"/>
        <v>0</v>
      </c>
      <c r="H135" s="2"/>
    </row>
    <row r="136" spans="1:8" ht="64.900000000000006" customHeight="1" x14ac:dyDescent="0.2">
      <c r="A136" s="2">
        <v>134</v>
      </c>
      <c r="B136" s="2" t="s">
        <v>42</v>
      </c>
      <c r="C136" s="3" t="s">
        <v>60</v>
      </c>
      <c r="D136" s="2" t="s">
        <v>26</v>
      </c>
      <c r="E136" s="2">
        <v>1</v>
      </c>
      <c r="F136" s="2"/>
      <c r="G136" s="2">
        <f t="shared" si="2"/>
        <v>0</v>
      </c>
      <c r="H136" s="2"/>
    </row>
    <row r="137" spans="1:8" ht="64.900000000000006" customHeight="1" x14ac:dyDescent="0.2">
      <c r="A137" s="2">
        <v>135</v>
      </c>
      <c r="B137" s="2" t="s">
        <v>42</v>
      </c>
      <c r="C137" s="3" t="s">
        <v>61</v>
      </c>
      <c r="D137" s="2" t="s">
        <v>26</v>
      </c>
      <c r="E137" s="2">
        <v>8</v>
      </c>
      <c r="F137" s="2"/>
      <c r="G137" s="2">
        <f t="shared" si="2"/>
        <v>0</v>
      </c>
      <c r="H137" s="2"/>
    </row>
    <row r="138" spans="1:8" ht="64.900000000000006" customHeight="1" x14ac:dyDescent="0.2">
      <c r="A138" s="2">
        <v>136</v>
      </c>
      <c r="B138" s="2" t="s">
        <v>42</v>
      </c>
      <c r="C138" s="3" t="s">
        <v>62</v>
      </c>
      <c r="D138" s="2" t="s">
        <v>26</v>
      </c>
      <c r="E138" s="2">
        <v>3</v>
      </c>
      <c r="F138" s="2"/>
      <c r="G138" s="2">
        <f t="shared" si="2"/>
        <v>0</v>
      </c>
      <c r="H138" s="2"/>
    </row>
    <row r="139" spans="1:8" ht="64.900000000000006" customHeight="1" x14ac:dyDescent="0.2">
      <c r="A139" s="2">
        <v>137</v>
      </c>
      <c r="B139" s="2" t="s">
        <v>63</v>
      </c>
      <c r="C139" s="3" t="s">
        <v>64</v>
      </c>
      <c r="D139" s="2" t="s">
        <v>26</v>
      </c>
      <c r="E139" s="2">
        <f>1+0+0+0</f>
        <v>1</v>
      </c>
      <c r="F139" s="2"/>
      <c r="G139" s="2">
        <f t="shared" si="2"/>
        <v>0</v>
      </c>
      <c r="H139" s="2"/>
    </row>
    <row r="140" spans="1:8" ht="64.900000000000006" customHeight="1" x14ac:dyDescent="0.2">
      <c r="A140" s="2">
        <v>138</v>
      </c>
      <c r="B140" s="2" t="s">
        <v>63</v>
      </c>
      <c r="C140" s="3" t="s">
        <v>65</v>
      </c>
      <c r="D140" s="2" t="s">
        <v>26</v>
      </c>
      <c r="E140" s="2">
        <v>1</v>
      </c>
      <c r="F140" s="2"/>
      <c r="G140" s="2">
        <f t="shared" si="2"/>
        <v>0</v>
      </c>
      <c r="H140" s="2"/>
    </row>
    <row r="141" spans="1:8" ht="64.900000000000006" customHeight="1" x14ac:dyDescent="0.2">
      <c r="A141" s="2">
        <v>139</v>
      </c>
      <c r="B141" s="2" t="s">
        <v>63</v>
      </c>
      <c r="C141" s="3" t="s">
        <v>66</v>
      </c>
      <c r="D141" s="2" t="s">
        <v>26</v>
      </c>
      <c r="E141" s="2">
        <v>1</v>
      </c>
      <c r="F141" s="2"/>
      <c r="G141" s="2">
        <f t="shared" si="2"/>
        <v>0</v>
      </c>
      <c r="H141" s="2"/>
    </row>
    <row r="142" spans="1:8" ht="64.900000000000006" customHeight="1" x14ac:dyDescent="0.2">
      <c r="A142" s="2">
        <v>140</v>
      </c>
      <c r="B142" s="2" t="s">
        <v>63</v>
      </c>
      <c r="C142" s="3" t="s">
        <v>67</v>
      </c>
      <c r="D142" s="2" t="s">
        <v>26</v>
      </c>
      <c r="E142" s="2">
        <v>1</v>
      </c>
      <c r="F142" s="2"/>
      <c r="G142" s="2">
        <f t="shared" si="2"/>
        <v>0</v>
      </c>
      <c r="H142" s="2"/>
    </row>
    <row r="143" spans="1:8" ht="64.900000000000006" customHeight="1" x14ac:dyDescent="0.2">
      <c r="A143" s="2">
        <v>141</v>
      </c>
      <c r="B143" s="2" t="s">
        <v>63</v>
      </c>
      <c r="C143" s="3" t="s">
        <v>68</v>
      </c>
      <c r="D143" s="2" t="s">
        <v>26</v>
      </c>
      <c r="E143" s="2">
        <v>1</v>
      </c>
      <c r="F143" s="2"/>
      <c r="G143" s="2">
        <f t="shared" si="2"/>
        <v>0</v>
      </c>
      <c r="H143" s="2"/>
    </row>
    <row r="144" spans="1:8" ht="64.900000000000006" customHeight="1" x14ac:dyDescent="0.2">
      <c r="A144" s="2">
        <v>142</v>
      </c>
      <c r="B144" s="2" t="s">
        <v>42</v>
      </c>
      <c r="C144" s="3" t="s">
        <v>69</v>
      </c>
      <c r="D144" s="2" t="s">
        <v>26</v>
      </c>
      <c r="E144" s="2">
        <f>2+3+3+1+2+5</f>
        <v>16</v>
      </c>
      <c r="F144" s="2"/>
      <c r="G144" s="2">
        <f t="shared" si="2"/>
        <v>0</v>
      </c>
      <c r="H144" s="2"/>
    </row>
    <row r="145" spans="1:8" ht="64.900000000000006" customHeight="1" x14ac:dyDescent="0.2">
      <c r="A145" s="2">
        <v>143</v>
      </c>
      <c r="B145" s="2" t="s">
        <v>42</v>
      </c>
      <c r="C145" s="3" t="s">
        <v>70</v>
      </c>
      <c r="D145" s="2" t="s">
        <v>26</v>
      </c>
      <c r="E145" s="2">
        <f>1+1+1+1+1</f>
        <v>5</v>
      </c>
      <c r="F145" s="2"/>
      <c r="G145" s="2">
        <f t="shared" si="2"/>
        <v>0</v>
      </c>
      <c r="H145" s="2"/>
    </row>
    <row r="146" spans="1:8" ht="64.900000000000006" customHeight="1" x14ac:dyDescent="0.2">
      <c r="A146" s="2">
        <v>144</v>
      </c>
      <c r="B146" s="2" t="s">
        <v>42</v>
      </c>
      <c r="C146" s="3" t="s">
        <v>71</v>
      </c>
      <c r="D146" s="2" t="s">
        <v>26</v>
      </c>
      <c r="E146" s="2">
        <f>1+1+1</f>
        <v>3</v>
      </c>
      <c r="F146" s="2"/>
      <c r="G146" s="2">
        <f t="shared" si="2"/>
        <v>0</v>
      </c>
      <c r="H146" s="2"/>
    </row>
    <row r="147" spans="1:8" ht="64.900000000000006" customHeight="1" x14ac:dyDescent="0.2">
      <c r="A147" s="2">
        <v>145</v>
      </c>
      <c r="B147" s="2" t="s">
        <v>42</v>
      </c>
      <c r="C147" s="3" t="s">
        <v>72</v>
      </c>
      <c r="D147" s="2" t="s">
        <v>26</v>
      </c>
      <c r="E147" s="2">
        <f>0+1+1+1</f>
        <v>3</v>
      </c>
      <c r="F147" s="2"/>
      <c r="G147" s="2">
        <f t="shared" si="2"/>
        <v>0</v>
      </c>
      <c r="H147" s="2"/>
    </row>
    <row r="148" spans="1:8" ht="71.45" customHeight="1" x14ac:dyDescent="0.2">
      <c r="A148" s="2">
        <v>146</v>
      </c>
      <c r="B148" s="2" t="s">
        <v>42</v>
      </c>
      <c r="C148" s="3" t="s">
        <v>73</v>
      </c>
      <c r="D148" s="2" t="s">
        <v>26</v>
      </c>
      <c r="E148" s="2">
        <f>0+0+1+1+2</f>
        <v>4</v>
      </c>
      <c r="F148" s="2"/>
      <c r="G148" s="2">
        <f t="shared" si="2"/>
        <v>0</v>
      </c>
      <c r="H148" s="2"/>
    </row>
    <row r="149" spans="1:8" ht="64.900000000000006" customHeight="1" x14ac:dyDescent="0.2">
      <c r="A149" s="2">
        <v>147</v>
      </c>
      <c r="B149" s="2" t="s">
        <v>42</v>
      </c>
      <c r="C149" s="3" t="s">
        <v>74</v>
      </c>
      <c r="D149" s="2" t="s">
        <v>26</v>
      </c>
      <c r="E149" s="2">
        <f>0+0+1+0</f>
        <v>1</v>
      </c>
      <c r="F149" s="2"/>
      <c r="G149" s="2">
        <f t="shared" si="2"/>
        <v>0</v>
      </c>
      <c r="H149" s="2"/>
    </row>
    <row r="150" spans="1:8" ht="64.900000000000006" customHeight="1" x14ac:dyDescent="0.2">
      <c r="A150" s="2">
        <v>148</v>
      </c>
      <c r="B150" s="2" t="s">
        <v>42</v>
      </c>
      <c r="C150" s="3" t="s">
        <v>75</v>
      </c>
      <c r="D150" s="2" t="s">
        <v>26</v>
      </c>
      <c r="E150" s="2">
        <f>0+0+0+1</f>
        <v>1</v>
      </c>
      <c r="F150" s="2"/>
      <c r="G150" s="2">
        <f t="shared" si="2"/>
        <v>0</v>
      </c>
      <c r="H150" s="2"/>
    </row>
    <row r="151" spans="1:8" ht="64.900000000000006" customHeight="1" x14ac:dyDescent="0.2">
      <c r="A151" s="2">
        <v>149</v>
      </c>
      <c r="B151" s="2" t="s">
        <v>42</v>
      </c>
      <c r="C151" s="3" t="s">
        <v>76</v>
      </c>
      <c r="D151" s="2" t="s">
        <v>26</v>
      </c>
      <c r="E151" s="2">
        <f>0+0+0+2+1</f>
        <v>3</v>
      </c>
      <c r="F151" s="2"/>
      <c r="G151" s="2">
        <f t="shared" si="2"/>
        <v>0</v>
      </c>
      <c r="H151" s="2"/>
    </row>
    <row r="152" spans="1:8" ht="64.900000000000006" customHeight="1" x14ac:dyDescent="0.2">
      <c r="A152" s="2">
        <v>150</v>
      </c>
      <c r="B152" s="2" t="s">
        <v>42</v>
      </c>
      <c r="C152" s="3" t="s">
        <v>77</v>
      </c>
      <c r="D152" s="2" t="s">
        <v>26</v>
      </c>
      <c r="E152" s="2">
        <f>0+0+0+1</f>
        <v>1</v>
      </c>
      <c r="F152" s="2"/>
      <c r="G152" s="2">
        <f t="shared" si="2"/>
        <v>0</v>
      </c>
      <c r="H152" s="2"/>
    </row>
    <row r="153" spans="1:8" ht="64.900000000000006" customHeight="1" x14ac:dyDescent="0.2">
      <c r="A153" s="2">
        <v>151</v>
      </c>
      <c r="B153" s="2" t="s">
        <v>78</v>
      </c>
      <c r="C153" s="3" t="s">
        <v>79</v>
      </c>
      <c r="D153" s="2" t="s">
        <v>26</v>
      </c>
      <c r="E153" s="2">
        <f>33+30+30+44+74+55+2</f>
        <v>268</v>
      </c>
      <c r="F153" s="2"/>
      <c r="G153" s="2">
        <f t="shared" si="2"/>
        <v>0</v>
      </c>
      <c r="H153" s="2"/>
    </row>
    <row r="154" spans="1:8" ht="64.900000000000006" customHeight="1" x14ac:dyDescent="0.2">
      <c r="A154" s="2">
        <v>152</v>
      </c>
      <c r="B154" s="2" t="s">
        <v>42</v>
      </c>
      <c r="C154" s="3" t="s">
        <v>80</v>
      </c>
      <c r="D154" s="2" t="s">
        <v>26</v>
      </c>
      <c r="E154" s="4">
        <f>1+1</f>
        <v>2</v>
      </c>
      <c r="F154" s="4"/>
      <c r="G154" s="2">
        <f t="shared" si="2"/>
        <v>0</v>
      </c>
      <c r="H154" s="2"/>
    </row>
    <row r="155" spans="1:8" ht="64.900000000000006" customHeight="1" x14ac:dyDescent="0.2">
      <c r="A155" s="2">
        <v>153</v>
      </c>
      <c r="B155" s="2" t="s">
        <v>42</v>
      </c>
      <c r="C155" s="3" t="s">
        <v>81</v>
      </c>
      <c r="D155" s="2" t="s">
        <v>26</v>
      </c>
      <c r="E155" s="2">
        <f>1+4+0+0+2+6</f>
        <v>13</v>
      </c>
      <c r="F155" s="2"/>
      <c r="G155" s="2">
        <f t="shared" si="2"/>
        <v>0</v>
      </c>
      <c r="H155" s="2"/>
    </row>
    <row r="156" spans="1:8" ht="64.900000000000006" customHeight="1" x14ac:dyDescent="0.2">
      <c r="A156" s="2">
        <v>154</v>
      </c>
      <c r="B156" s="2" t="s">
        <v>42</v>
      </c>
      <c r="C156" s="3" t="s">
        <v>82</v>
      </c>
      <c r="D156" s="2" t="s">
        <v>26</v>
      </c>
      <c r="E156" s="2">
        <f>1+0+0+0</f>
        <v>1</v>
      </c>
      <c r="F156" s="2"/>
      <c r="G156" s="2">
        <f t="shared" si="2"/>
        <v>0</v>
      </c>
      <c r="H156" s="2"/>
    </row>
    <row r="157" spans="1:8" ht="64.900000000000006" customHeight="1" x14ac:dyDescent="0.2">
      <c r="A157" s="2">
        <v>155</v>
      </c>
      <c r="B157" s="2" t="s">
        <v>42</v>
      </c>
      <c r="C157" s="3" t="s">
        <v>83</v>
      </c>
      <c r="D157" s="2" t="s">
        <v>26</v>
      </c>
      <c r="E157" s="2">
        <f>0+0+1+1+1</f>
        <v>3</v>
      </c>
      <c r="F157" s="2"/>
      <c r="G157" s="2">
        <f t="shared" si="2"/>
        <v>0</v>
      </c>
      <c r="H157" s="2"/>
    </row>
    <row r="158" spans="1:8" ht="64.900000000000006" customHeight="1" x14ac:dyDescent="0.2">
      <c r="A158" s="2">
        <v>156</v>
      </c>
      <c r="B158" s="2" t="s">
        <v>42</v>
      </c>
      <c r="C158" s="3" t="s">
        <v>84</v>
      </c>
      <c r="D158" s="2" t="s">
        <v>26</v>
      </c>
      <c r="E158" s="2">
        <f>0+0+1+2</f>
        <v>3</v>
      </c>
      <c r="F158" s="2"/>
      <c r="G158" s="2">
        <f t="shared" si="2"/>
        <v>0</v>
      </c>
      <c r="H158" s="2"/>
    </row>
    <row r="159" spans="1:8" ht="64.900000000000006" customHeight="1" x14ac:dyDescent="0.2">
      <c r="A159" s="2">
        <v>157</v>
      </c>
      <c r="B159" s="2" t="s">
        <v>42</v>
      </c>
      <c r="C159" s="3" t="s">
        <v>85</v>
      </c>
      <c r="D159" s="2" t="s">
        <v>26</v>
      </c>
      <c r="E159" s="2">
        <f>0+0+0+1+1+1</f>
        <v>3</v>
      </c>
      <c r="F159" s="2"/>
      <c r="G159" s="2">
        <f t="shared" si="2"/>
        <v>0</v>
      </c>
      <c r="H159" s="2"/>
    </row>
    <row r="160" spans="1:8" ht="64.900000000000006" customHeight="1" x14ac:dyDescent="0.2">
      <c r="A160" s="2">
        <v>158</v>
      </c>
      <c r="B160" s="2" t="s">
        <v>42</v>
      </c>
      <c r="C160" s="3" t="s">
        <v>86</v>
      </c>
      <c r="D160" s="2" t="s">
        <v>26</v>
      </c>
      <c r="E160" s="4">
        <v>1</v>
      </c>
      <c r="F160" s="4"/>
      <c r="G160" s="2">
        <f t="shared" si="2"/>
        <v>0</v>
      </c>
      <c r="H160" s="2"/>
    </row>
    <row r="161" spans="1:8" ht="64.900000000000006" customHeight="1" x14ac:dyDescent="0.2">
      <c r="A161" s="2">
        <v>159</v>
      </c>
      <c r="B161" s="2" t="s">
        <v>42</v>
      </c>
      <c r="C161" s="3" t="s">
        <v>87</v>
      </c>
      <c r="D161" s="2" t="s">
        <v>26</v>
      </c>
      <c r="E161" s="4">
        <v>1</v>
      </c>
      <c r="F161" s="4"/>
      <c r="G161" s="2">
        <f t="shared" si="2"/>
        <v>0</v>
      </c>
      <c r="H161" s="2"/>
    </row>
    <row r="162" spans="1:8" ht="64.900000000000006" customHeight="1" x14ac:dyDescent="0.2">
      <c r="A162" s="2">
        <v>160</v>
      </c>
      <c r="B162" s="2" t="s">
        <v>42</v>
      </c>
      <c r="C162" s="3" t="s">
        <v>88</v>
      </c>
      <c r="D162" s="2" t="s">
        <v>26</v>
      </c>
      <c r="E162" s="4">
        <v>1</v>
      </c>
      <c r="F162" s="4"/>
      <c r="G162" s="2">
        <f t="shared" si="2"/>
        <v>0</v>
      </c>
      <c r="H162" s="2"/>
    </row>
    <row r="163" spans="1:8" ht="64.900000000000006" customHeight="1" x14ac:dyDescent="0.2">
      <c r="A163" s="2">
        <v>161</v>
      </c>
      <c r="B163" s="2" t="s">
        <v>42</v>
      </c>
      <c r="C163" s="3" t="s">
        <v>89</v>
      </c>
      <c r="D163" s="2" t="s">
        <v>26</v>
      </c>
      <c r="E163" s="2">
        <v>1</v>
      </c>
      <c r="F163" s="2"/>
      <c r="G163" s="2">
        <f t="shared" si="2"/>
        <v>0</v>
      </c>
      <c r="H163" s="2"/>
    </row>
    <row r="164" spans="1:8" ht="64.900000000000006" customHeight="1" x14ac:dyDescent="0.2">
      <c r="A164" s="2">
        <v>162</v>
      </c>
      <c r="B164" s="2" t="s">
        <v>42</v>
      </c>
      <c r="C164" s="3" t="s">
        <v>90</v>
      </c>
      <c r="D164" s="2" t="s">
        <v>26</v>
      </c>
      <c r="E164" s="2">
        <v>1</v>
      </c>
      <c r="F164" s="2"/>
      <c r="G164" s="2">
        <f t="shared" si="2"/>
        <v>0</v>
      </c>
      <c r="H164" s="2"/>
    </row>
    <row r="165" spans="1:8" ht="64.900000000000006" customHeight="1" x14ac:dyDescent="0.2">
      <c r="A165" s="2">
        <v>163</v>
      </c>
      <c r="B165" s="2" t="s">
        <v>42</v>
      </c>
      <c r="C165" s="3" t="s">
        <v>91</v>
      </c>
      <c r="D165" s="2" t="s">
        <v>26</v>
      </c>
      <c r="E165" s="2">
        <v>1</v>
      </c>
      <c r="F165" s="2"/>
      <c r="G165" s="2">
        <f t="shared" si="2"/>
        <v>0</v>
      </c>
      <c r="H165" s="2"/>
    </row>
    <row r="166" spans="1:8" ht="64.900000000000006" customHeight="1" x14ac:dyDescent="0.2">
      <c r="A166" s="2">
        <v>164</v>
      </c>
      <c r="B166" s="2" t="s">
        <v>42</v>
      </c>
      <c r="C166" s="3" t="s">
        <v>92</v>
      </c>
      <c r="D166" s="2" t="s">
        <v>26</v>
      </c>
      <c r="E166" s="2">
        <v>1</v>
      </c>
      <c r="F166" s="2"/>
      <c r="G166" s="2">
        <f t="shared" si="2"/>
        <v>0</v>
      </c>
      <c r="H166" s="2"/>
    </row>
    <row r="167" spans="1:8" ht="64.900000000000006" customHeight="1" x14ac:dyDescent="0.2">
      <c r="A167" s="2">
        <v>165</v>
      </c>
      <c r="B167" s="2" t="s">
        <v>42</v>
      </c>
      <c r="C167" s="3" t="s">
        <v>93</v>
      </c>
      <c r="D167" s="2" t="s">
        <v>26</v>
      </c>
      <c r="E167" s="2">
        <v>2</v>
      </c>
      <c r="F167" s="2"/>
      <c r="G167" s="2">
        <f t="shared" si="2"/>
        <v>0</v>
      </c>
      <c r="H167" s="2"/>
    </row>
    <row r="168" spans="1:8" ht="64.900000000000006" customHeight="1" x14ac:dyDescent="0.2">
      <c r="A168" s="2">
        <v>166</v>
      </c>
      <c r="B168" s="2" t="s">
        <v>42</v>
      </c>
      <c r="C168" s="3" t="s">
        <v>94</v>
      </c>
      <c r="D168" s="2" t="s">
        <v>26</v>
      </c>
      <c r="E168" s="2">
        <v>1</v>
      </c>
      <c r="F168" s="2"/>
      <c r="G168" s="2">
        <f t="shared" si="2"/>
        <v>0</v>
      </c>
      <c r="H168" s="2"/>
    </row>
    <row r="169" spans="1:8" ht="64.900000000000006" customHeight="1" x14ac:dyDescent="0.2">
      <c r="A169" s="2">
        <v>167</v>
      </c>
      <c r="B169" s="2" t="s">
        <v>42</v>
      </c>
      <c r="C169" s="3" t="s">
        <v>95</v>
      </c>
      <c r="D169" s="2" t="s">
        <v>26</v>
      </c>
      <c r="E169" s="2">
        <v>1</v>
      </c>
      <c r="F169" s="2"/>
      <c r="G169" s="2">
        <f t="shared" si="2"/>
        <v>0</v>
      </c>
      <c r="H169" s="2"/>
    </row>
    <row r="170" spans="1:8" ht="64.900000000000006" customHeight="1" x14ac:dyDescent="0.2">
      <c r="A170" s="2">
        <v>168</v>
      </c>
      <c r="B170" s="2" t="s">
        <v>42</v>
      </c>
      <c r="C170" s="3" t="s">
        <v>96</v>
      </c>
      <c r="D170" s="2" t="s">
        <v>26</v>
      </c>
      <c r="E170" s="2">
        <v>1</v>
      </c>
      <c r="F170" s="2"/>
      <c r="G170" s="2">
        <f t="shared" si="2"/>
        <v>0</v>
      </c>
      <c r="H170" s="2"/>
    </row>
    <row r="171" spans="1:8" ht="64.900000000000006" customHeight="1" x14ac:dyDescent="0.2">
      <c r="A171" s="2">
        <v>169</v>
      </c>
      <c r="B171" s="2" t="s">
        <v>42</v>
      </c>
      <c r="C171" s="3" t="s">
        <v>97</v>
      </c>
      <c r="D171" s="2" t="s">
        <v>26</v>
      </c>
      <c r="E171" s="2">
        <v>2</v>
      </c>
      <c r="F171" s="2"/>
      <c r="G171" s="2">
        <f t="shared" si="2"/>
        <v>0</v>
      </c>
      <c r="H171" s="2"/>
    </row>
    <row r="172" spans="1:8" ht="64.900000000000006" customHeight="1" x14ac:dyDescent="0.2">
      <c r="A172" s="2">
        <v>170</v>
      </c>
      <c r="B172" s="2" t="s">
        <v>42</v>
      </c>
      <c r="C172" s="3" t="s">
        <v>98</v>
      </c>
      <c r="D172" s="2" t="s">
        <v>26</v>
      </c>
      <c r="E172" s="2">
        <v>3</v>
      </c>
      <c r="F172" s="2"/>
      <c r="G172" s="2">
        <f t="shared" si="2"/>
        <v>0</v>
      </c>
      <c r="H172" s="2"/>
    </row>
    <row r="173" spans="1:8" ht="64.900000000000006" customHeight="1" x14ac:dyDescent="0.2">
      <c r="A173" s="2">
        <v>171</v>
      </c>
      <c r="B173" s="2" t="s">
        <v>42</v>
      </c>
      <c r="C173" s="3" t="s">
        <v>99</v>
      </c>
      <c r="D173" s="2" t="s">
        <v>26</v>
      </c>
      <c r="E173" s="2">
        <v>1</v>
      </c>
      <c r="F173" s="2"/>
      <c r="G173" s="2">
        <f t="shared" si="2"/>
        <v>0</v>
      </c>
      <c r="H173" s="2"/>
    </row>
    <row r="174" spans="1:8" ht="64.900000000000006" customHeight="1" x14ac:dyDescent="0.2">
      <c r="A174" s="2">
        <v>172</v>
      </c>
      <c r="B174" s="2" t="s">
        <v>42</v>
      </c>
      <c r="C174" s="3" t="s">
        <v>100</v>
      </c>
      <c r="D174" s="2" t="s">
        <v>26</v>
      </c>
      <c r="E174" s="2">
        <v>1</v>
      </c>
      <c r="F174" s="2"/>
      <c r="G174" s="2">
        <f t="shared" si="2"/>
        <v>0</v>
      </c>
      <c r="H174" s="2"/>
    </row>
    <row r="175" spans="1:8" ht="72" customHeight="1" x14ac:dyDescent="0.2">
      <c r="A175" s="2">
        <v>173</v>
      </c>
      <c r="B175" s="2" t="s">
        <v>42</v>
      </c>
      <c r="C175" s="3" t="s">
        <v>101</v>
      </c>
      <c r="D175" s="2" t="s">
        <v>26</v>
      </c>
      <c r="E175" s="2">
        <v>1</v>
      </c>
      <c r="F175" s="2"/>
      <c r="G175" s="2">
        <f t="shared" si="2"/>
        <v>0</v>
      </c>
      <c r="H175" s="2"/>
    </row>
    <row r="176" spans="1:8" ht="70.900000000000006" customHeight="1" x14ac:dyDescent="0.2">
      <c r="A176" s="2">
        <v>174</v>
      </c>
      <c r="B176" s="2" t="s">
        <v>42</v>
      </c>
      <c r="C176" s="3" t="s">
        <v>102</v>
      </c>
      <c r="D176" s="2" t="s">
        <v>26</v>
      </c>
      <c r="E176" s="2">
        <v>1</v>
      </c>
      <c r="F176" s="2"/>
      <c r="G176" s="2">
        <f t="shared" si="2"/>
        <v>0</v>
      </c>
      <c r="H176" s="2"/>
    </row>
    <row r="177" spans="1:8" ht="71.45" customHeight="1" x14ac:dyDescent="0.2">
      <c r="A177" s="2">
        <v>175</v>
      </c>
      <c r="B177" s="2" t="s">
        <v>42</v>
      </c>
      <c r="C177" s="3" t="s">
        <v>103</v>
      </c>
      <c r="D177" s="2" t="s">
        <v>26</v>
      </c>
      <c r="E177" s="2">
        <v>1</v>
      </c>
      <c r="F177" s="2"/>
      <c r="G177" s="2">
        <f t="shared" si="2"/>
        <v>0</v>
      </c>
      <c r="H177" s="2"/>
    </row>
    <row r="178" spans="1:8" ht="73.900000000000006" customHeight="1" x14ac:dyDescent="0.2">
      <c r="A178" s="2">
        <v>176</v>
      </c>
      <c r="B178" s="2" t="s">
        <v>42</v>
      </c>
      <c r="C178" s="3" t="s">
        <v>104</v>
      </c>
      <c r="D178" s="2" t="s">
        <v>26</v>
      </c>
      <c r="E178" s="2">
        <v>1</v>
      </c>
      <c r="F178" s="2"/>
      <c r="G178" s="2">
        <f t="shared" si="2"/>
        <v>0</v>
      </c>
      <c r="H178" s="2"/>
    </row>
    <row r="179" spans="1:8" ht="74.45" customHeight="1" x14ac:dyDescent="0.2">
      <c r="A179" s="2">
        <v>177</v>
      </c>
      <c r="B179" s="2" t="s">
        <v>42</v>
      </c>
      <c r="C179" s="3" t="s">
        <v>105</v>
      </c>
      <c r="D179" s="2" t="s">
        <v>26</v>
      </c>
      <c r="E179" s="2">
        <v>1</v>
      </c>
      <c r="F179" s="2"/>
      <c r="G179" s="2">
        <f t="shared" si="2"/>
        <v>0</v>
      </c>
      <c r="H179" s="2"/>
    </row>
    <row r="180" spans="1:8" ht="64.900000000000006" customHeight="1" x14ac:dyDescent="0.2">
      <c r="A180" s="2">
        <v>178</v>
      </c>
      <c r="B180" s="2" t="s">
        <v>42</v>
      </c>
      <c r="C180" s="3" t="s">
        <v>106</v>
      </c>
      <c r="D180" s="2" t="s">
        <v>26</v>
      </c>
      <c r="E180" s="2">
        <v>1</v>
      </c>
      <c r="F180" s="2"/>
      <c r="G180" s="2">
        <f t="shared" si="2"/>
        <v>0</v>
      </c>
      <c r="H180" s="5"/>
    </row>
    <row r="181" spans="1:8" ht="64.900000000000006" customHeight="1" x14ac:dyDescent="0.2">
      <c r="A181" s="2">
        <v>179</v>
      </c>
      <c r="B181" s="2" t="s">
        <v>42</v>
      </c>
      <c r="C181" s="3" t="s">
        <v>107</v>
      </c>
      <c r="D181" s="2" t="s">
        <v>26</v>
      </c>
      <c r="E181" s="2">
        <v>1</v>
      </c>
      <c r="F181" s="2"/>
      <c r="G181" s="2">
        <f t="shared" si="2"/>
        <v>0</v>
      </c>
      <c r="H181" s="5"/>
    </row>
    <row r="182" spans="1:8" ht="64.900000000000006" customHeight="1" x14ac:dyDescent="0.2">
      <c r="A182" s="2">
        <v>180</v>
      </c>
      <c r="B182" s="2" t="s">
        <v>42</v>
      </c>
      <c r="C182" s="3" t="s">
        <v>74</v>
      </c>
      <c r="D182" s="2" t="s">
        <v>26</v>
      </c>
      <c r="E182" s="2">
        <v>2</v>
      </c>
      <c r="F182" s="2"/>
      <c r="G182" s="2">
        <f t="shared" si="2"/>
        <v>0</v>
      </c>
      <c r="H182" s="5"/>
    </row>
    <row r="183" spans="1:8" ht="64.900000000000006" customHeight="1" x14ac:dyDescent="0.2">
      <c r="A183" s="2">
        <v>181</v>
      </c>
      <c r="B183" s="2" t="s">
        <v>42</v>
      </c>
      <c r="C183" s="3" t="s">
        <v>76</v>
      </c>
      <c r="D183" s="2" t="s">
        <v>26</v>
      </c>
      <c r="E183" s="2">
        <v>2</v>
      </c>
      <c r="F183" s="2"/>
      <c r="G183" s="2">
        <f t="shared" si="2"/>
        <v>0</v>
      </c>
      <c r="H183" s="5"/>
    </row>
    <row r="184" spans="1:8" ht="64.900000000000006" customHeight="1" x14ac:dyDescent="0.2">
      <c r="A184" s="2">
        <v>182</v>
      </c>
      <c r="B184" s="2" t="s">
        <v>42</v>
      </c>
      <c r="C184" s="3" t="s">
        <v>108</v>
      </c>
      <c r="D184" s="2" t="s">
        <v>26</v>
      </c>
      <c r="E184" s="2">
        <v>1</v>
      </c>
      <c r="F184" s="2"/>
      <c r="G184" s="2">
        <f t="shared" si="2"/>
        <v>0</v>
      </c>
      <c r="H184" s="5"/>
    </row>
    <row r="185" spans="1:8" ht="64.900000000000006" customHeight="1" x14ac:dyDescent="0.2">
      <c r="A185" s="2">
        <v>183</v>
      </c>
      <c r="B185" s="2" t="s">
        <v>42</v>
      </c>
      <c r="C185" s="3" t="s">
        <v>109</v>
      </c>
      <c r="D185" s="2" t="s">
        <v>26</v>
      </c>
      <c r="E185" s="2">
        <v>1</v>
      </c>
      <c r="F185" s="2"/>
      <c r="G185" s="2">
        <f t="shared" si="2"/>
        <v>0</v>
      </c>
      <c r="H185" s="5"/>
    </row>
    <row r="186" spans="1:8" ht="64.900000000000006" customHeight="1" x14ac:dyDescent="0.2">
      <c r="A186" s="2">
        <v>184</v>
      </c>
      <c r="B186" s="2" t="s">
        <v>42</v>
      </c>
      <c r="C186" s="3" t="s">
        <v>110</v>
      </c>
      <c r="D186" s="2" t="s">
        <v>26</v>
      </c>
      <c r="E186" s="2">
        <v>1</v>
      </c>
      <c r="F186" s="2"/>
      <c r="G186" s="2">
        <f t="shared" si="2"/>
        <v>0</v>
      </c>
      <c r="H186" s="5"/>
    </row>
    <row r="187" spans="1:8" ht="64.900000000000006" customHeight="1" x14ac:dyDescent="0.2">
      <c r="A187" s="2">
        <v>185</v>
      </c>
      <c r="B187" s="2" t="s">
        <v>42</v>
      </c>
      <c r="C187" s="3" t="s">
        <v>111</v>
      </c>
      <c r="D187" s="2" t="s">
        <v>26</v>
      </c>
      <c r="E187" s="2">
        <v>1</v>
      </c>
      <c r="F187" s="2"/>
      <c r="G187" s="2">
        <f t="shared" si="2"/>
        <v>0</v>
      </c>
      <c r="H187" s="5"/>
    </row>
    <row r="188" spans="1:8" ht="108.6" customHeight="1" x14ac:dyDescent="0.2">
      <c r="A188" s="2">
        <v>186</v>
      </c>
      <c r="B188" s="2" t="s">
        <v>50</v>
      </c>
      <c r="C188" s="6" t="s">
        <v>112</v>
      </c>
      <c r="D188" s="2" t="s">
        <v>26</v>
      </c>
      <c r="E188" s="2">
        <v>2</v>
      </c>
      <c r="F188" s="2"/>
      <c r="G188" s="2">
        <f t="shared" si="2"/>
        <v>0</v>
      </c>
      <c r="H188" s="5"/>
    </row>
    <row r="189" spans="1:8" ht="104.45" customHeight="1" x14ac:dyDescent="0.2">
      <c r="A189" s="2">
        <v>187</v>
      </c>
      <c r="B189" s="2" t="s">
        <v>50</v>
      </c>
      <c r="C189" s="6" t="s">
        <v>113</v>
      </c>
      <c r="D189" s="2" t="s">
        <v>26</v>
      </c>
      <c r="E189" s="2">
        <v>1</v>
      </c>
      <c r="F189" s="2"/>
      <c r="G189" s="2">
        <f t="shared" si="2"/>
        <v>0</v>
      </c>
      <c r="H189" s="5"/>
    </row>
    <row r="190" spans="1:8" ht="24" customHeight="1" x14ac:dyDescent="0.2">
      <c r="A190" s="22" t="s">
        <v>179</v>
      </c>
      <c r="B190" s="23"/>
      <c r="C190" s="23"/>
      <c r="D190" s="24"/>
      <c r="E190" s="25"/>
      <c r="F190" s="25"/>
      <c r="G190" s="25">
        <f>SUM(G3:G189)</f>
        <v>0</v>
      </c>
      <c r="H190" s="5"/>
    </row>
    <row r="191" spans="1:8" ht="27" customHeight="1" x14ac:dyDescent="0.2">
      <c r="A191" s="9" t="s">
        <v>114</v>
      </c>
      <c r="B191" s="10"/>
      <c r="C191" s="10"/>
      <c r="D191" s="10"/>
      <c r="E191" s="10"/>
      <c r="F191" s="10"/>
      <c r="G191" s="10"/>
      <c r="H191" s="11"/>
    </row>
    <row r="192" spans="1:8" ht="28.15" customHeight="1" x14ac:dyDescent="0.2">
      <c r="A192" s="1" t="s">
        <v>1</v>
      </c>
      <c r="B192" s="1" t="s">
        <v>2</v>
      </c>
      <c r="C192" s="1" t="s">
        <v>3</v>
      </c>
      <c r="D192" s="1" t="s">
        <v>4</v>
      </c>
      <c r="E192" s="1" t="s">
        <v>5</v>
      </c>
      <c r="F192" s="1" t="s">
        <v>176</v>
      </c>
      <c r="G192" s="1" t="s">
        <v>177</v>
      </c>
      <c r="H192" s="1" t="s">
        <v>178</v>
      </c>
    </row>
    <row r="193" spans="1:8" ht="26.45" customHeight="1" x14ac:dyDescent="0.2">
      <c r="A193" s="2">
        <v>1</v>
      </c>
      <c r="B193" s="2" t="s">
        <v>115</v>
      </c>
      <c r="C193" s="2" t="s">
        <v>18</v>
      </c>
      <c r="D193" s="2" t="s">
        <v>8</v>
      </c>
      <c r="E193" s="2">
        <f>435+319.5+385</f>
        <v>1139.5</v>
      </c>
      <c r="F193" s="2"/>
      <c r="G193" s="2">
        <f>E193*F193</f>
        <v>0</v>
      </c>
      <c r="H193" s="2" t="s">
        <v>9</v>
      </c>
    </row>
    <row r="194" spans="1:8" ht="28.15" customHeight="1" x14ac:dyDescent="0.2">
      <c r="A194" s="2">
        <v>2</v>
      </c>
      <c r="B194" s="2" t="s">
        <v>115</v>
      </c>
      <c r="C194" s="2" t="s">
        <v>10</v>
      </c>
      <c r="D194" s="2" t="s">
        <v>8</v>
      </c>
      <c r="E194" s="2">
        <f>317+313.2+322+530.3</f>
        <v>1482.5</v>
      </c>
      <c r="F194" s="2"/>
      <c r="G194" s="2">
        <f t="shared" ref="G194:G257" si="3">E194*F194</f>
        <v>0</v>
      </c>
      <c r="H194" s="2" t="s">
        <v>9</v>
      </c>
    </row>
    <row r="195" spans="1:8" ht="33.6" customHeight="1" x14ac:dyDescent="0.2">
      <c r="A195" s="2">
        <v>3</v>
      </c>
      <c r="B195" s="2" t="s">
        <v>115</v>
      </c>
      <c r="C195" s="2" t="s">
        <v>12</v>
      </c>
      <c r="D195" s="2" t="s">
        <v>8</v>
      </c>
      <c r="E195" s="2">
        <f>466+52+24+320</f>
        <v>862</v>
      </c>
      <c r="F195" s="2"/>
      <c r="G195" s="2">
        <f t="shared" si="3"/>
        <v>0</v>
      </c>
      <c r="H195" s="2" t="s">
        <v>9</v>
      </c>
    </row>
    <row r="196" spans="1:8" ht="25.15" customHeight="1" x14ac:dyDescent="0.2">
      <c r="A196" s="2">
        <v>4</v>
      </c>
      <c r="B196" s="2" t="s">
        <v>115</v>
      </c>
      <c r="C196" s="2" t="s">
        <v>13</v>
      </c>
      <c r="D196" s="2" t="s">
        <v>8</v>
      </c>
      <c r="E196" s="2">
        <f>55.3+79.5+132</f>
        <v>266.8</v>
      </c>
      <c r="F196" s="2"/>
      <c r="G196" s="2">
        <f t="shared" si="3"/>
        <v>0</v>
      </c>
      <c r="H196" s="2" t="s">
        <v>9</v>
      </c>
    </row>
    <row r="197" spans="1:8" ht="25.15" customHeight="1" x14ac:dyDescent="0.2">
      <c r="A197" s="2">
        <v>5</v>
      </c>
      <c r="B197" s="2" t="s">
        <v>115</v>
      </c>
      <c r="C197" s="2" t="s">
        <v>14</v>
      </c>
      <c r="D197" s="2" t="s">
        <v>8</v>
      </c>
      <c r="E197" s="2">
        <f>110</f>
        <v>110</v>
      </c>
      <c r="F197" s="2"/>
      <c r="G197" s="2">
        <f t="shared" si="3"/>
        <v>0</v>
      </c>
      <c r="H197" s="2" t="s">
        <v>9</v>
      </c>
    </row>
    <row r="198" spans="1:8" ht="25.15" customHeight="1" x14ac:dyDescent="0.2">
      <c r="A198" s="2">
        <v>6</v>
      </c>
      <c r="B198" s="2" t="s">
        <v>115</v>
      </c>
      <c r="C198" s="2" t="s">
        <v>15</v>
      </c>
      <c r="D198" s="2" t="s">
        <v>8</v>
      </c>
      <c r="E198" s="2">
        <f>4.5+5.2+153.5</f>
        <v>163.19999999999999</v>
      </c>
      <c r="F198" s="2"/>
      <c r="G198" s="2">
        <f t="shared" si="3"/>
        <v>0</v>
      </c>
      <c r="H198" s="2" t="s">
        <v>9</v>
      </c>
    </row>
    <row r="199" spans="1:8" ht="25.15" customHeight="1" x14ac:dyDescent="0.2">
      <c r="A199" s="2">
        <v>7</v>
      </c>
      <c r="B199" s="2" t="s">
        <v>115</v>
      </c>
      <c r="C199" s="2" t="s">
        <v>17</v>
      </c>
      <c r="D199" s="2" t="s">
        <v>8</v>
      </c>
      <c r="E199" s="2">
        <f>25.9</f>
        <v>25.9</v>
      </c>
      <c r="F199" s="2"/>
      <c r="G199" s="2">
        <f t="shared" si="3"/>
        <v>0</v>
      </c>
      <c r="H199" s="2" t="s">
        <v>9</v>
      </c>
    </row>
    <row r="200" spans="1:8" ht="26.45" customHeight="1" x14ac:dyDescent="0.2">
      <c r="A200" s="2">
        <v>8</v>
      </c>
      <c r="B200" s="2" t="s">
        <v>115</v>
      </c>
      <c r="C200" s="2" t="s">
        <v>20</v>
      </c>
      <c r="D200" s="2" t="s">
        <v>8</v>
      </c>
      <c r="E200" s="2">
        <f>105+56.5</f>
        <v>161.5</v>
      </c>
      <c r="F200" s="2"/>
      <c r="G200" s="2">
        <f t="shared" si="3"/>
        <v>0</v>
      </c>
      <c r="H200" s="2" t="s">
        <v>9</v>
      </c>
    </row>
    <row r="201" spans="1:8" ht="28.15" customHeight="1" x14ac:dyDescent="0.2">
      <c r="A201" s="2">
        <v>9</v>
      </c>
      <c r="B201" s="2" t="s">
        <v>116</v>
      </c>
      <c r="C201" s="2" t="s">
        <v>18</v>
      </c>
      <c r="D201" s="2" t="s">
        <v>8</v>
      </c>
      <c r="E201" s="2">
        <f>34</f>
        <v>34</v>
      </c>
      <c r="F201" s="2"/>
      <c r="G201" s="2">
        <f t="shared" si="3"/>
        <v>0</v>
      </c>
      <c r="H201" s="2" t="s">
        <v>9</v>
      </c>
    </row>
    <row r="202" spans="1:8" ht="25.15" customHeight="1" x14ac:dyDescent="0.2">
      <c r="A202" s="2">
        <v>10</v>
      </c>
      <c r="B202" s="2" t="s">
        <v>116</v>
      </c>
      <c r="C202" s="2" t="s">
        <v>10</v>
      </c>
      <c r="D202" s="2" t="s">
        <v>8</v>
      </c>
      <c r="E202" s="2">
        <f>232.4</f>
        <v>232.4</v>
      </c>
      <c r="F202" s="2"/>
      <c r="G202" s="2">
        <f t="shared" si="3"/>
        <v>0</v>
      </c>
      <c r="H202" s="2" t="s">
        <v>9</v>
      </c>
    </row>
    <row r="203" spans="1:8" ht="25.15" customHeight="1" x14ac:dyDescent="0.2">
      <c r="A203" s="2">
        <v>11</v>
      </c>
      <c r="B203" s="2" t="s">
        <v>116</v>
      </c>
      <c r="C203" s="2" t="s">
        <v>15</v>
      </c>
      <c r="D203" s="2" t="s">
        <v>8</v>
      </c>
      <c r="E203" s="2">
        <f>3.5</f>
        <v>3.5</v>
      </c>
      <c r="F203" s="2"/>
      <c r="G203" s="2">
        <f t="shared" si="3"/>
        <v>0</v>
      </c>
      <c r="H203" s="2" t="s">
        <v>9</v>
      </c>
    </row>
    <row r="204" spans="1:8" ht="25.15" customHeight="1" x14ac:dyDescent="0.2">
      <c r="A204" s="2">
        <v>12</v>
      </c>
      <c r="B204" s="2" t="s">
        <v>115</v>
      </c>
      <c r="C204" s="2" t="s">
        <v>7</v>
      </c>
      <c r="D204" s="2" t="s">
        <v>8</v>
      </c>
      <c r="E204" s="2">
        <f>1267</f>
        <v>1267</v>
      </c>
      <c r="F204" s="2"/>
      <c r="G204" s="2">
        <f t="shared" si="3"/>
        <v>0</v>
      </c>
      <c r="H204" s="2"/>
    </row>
    <row r="205" spans="1:8" ht="25.15" customHeight="1" x14ac:dyDescent="0.2">
      <c r="A205" s="2">
        <v>13</v>
      </c>
      <c r="B205" s="2" t="s">
        <v>115</v>
      </c>
      <c r="C205" s="2" t="s">
        <v>18</v>
      </c>
      <c r="D205" s="2" t="s">
        <v>8</v>
      </c>
      <c r="E205" s="2">
        <f>82.6</f>
        <v>82.6</v>
      </c>
      <c r="F205" s="2"/>
      <c r="G205" s="2">
        <f t="shared" si="3"/>
        <v>0</v>
      </c>
      <c r="H205" s="2"/>
    </row>
    <row r="206" spans="1:8" ht="25.15" customHeight="1" x14ac:dyDescent="0.2">
      <c r="A206" s="2">
        <v>14</v>
      </c>
      <c r="B206" s="2" t="s">
        <v>115</v>
      </c>
      <c r="C206" s="2" t="s">
        <v>10</v>
      </c>
      <c r="D206" s="2" t="s">
        <v>8</v>
      </c>
      <c r="E206" s="2">
        <f>69.6+362.5</f>
        <v>432.1</v>
      </c>
      <c r="F206" s="2"/>
      <c r="G206" s="2">
        <f t="shared" si="3"/>
        <v>0</v>
      </c>
      <c r="H206" s="2"/>
    </row>
    <row r="207" spans="1:8" ht="25.15" customHeight="1" x14ac:dyDescent="0.2">
      <c r="A207" s="2">
        <v>15</v>
      </c>
      <c r="B207" s="2" t="s">
        <v>115</v>
      </c>
      <c r="C207" s="2" t="s">
        <v>12</v>
      </c>
      <c r="D207" s="2" t="s">
        <v>8</v>
      </c>
      <c r="E207" s="2">
        <f>33.2+6+7.1</f>
        <v>46.300000000000004</v>
      </c>
      <c r="F207" s="2"/>
      <c r="G207" s="2">
        <f t="shared" si="3"/>
        <v>0</v>
      </c>
      <c r="H207" s="2"/>
    </row>
    <row r="208" spans="1:8" ht="25.15" customHeight="1" x14ac:dyDescent="0.2">
      <c r="A208" s="2">
        <v>16</v>
      </c>
      <c r="B208" s="2" t="s">
        <v>117</v>
      </c>
      <c r="C208" s="2" t="s">
        <v>10</v>
      </c>
      <c r="D208" s="2" t="s">
        <v>8</v>
      </c>
      <c r="E208" s="2">
        <v>3</v>
      </c>
      <c r="F208" s="2"/>
      <c r="G208" s="2">
        <f t="shared" si="3"/>
        <v>0</v>
      </c>
      <c r="H208" s="2"/>
    </row>
    <row r="209" spans="1:8" ht="25.15" customHeight="1" x14ac:dyDescent="0.2">
      <c r="A209" s="2">
        <v>17</v>
      </c>
      <c r="B209" s="2" t="s">
        <v>117</v>
      </c>
      <c r="C209" s="2" t="s">
        <v>12</v>
      </c>
      <c r="D209" s="2" t="s">
        <v>8</v>
      </c>
      <c r="E209" s="2">
        <v>8</v>
      </c>
      <c r="F209" s="2"/>
      <c r="G209" s="2">
        <f t="shared" si="3"/>
        <v>0</v>
      </c>
      <c r="H209" s="2"/>
    </row>
    <row r="210" spans="1:8" ht="25.15" customHeight="1" x14ac:dyDescent="0.2">
      <c r="A210" s="2">
        <v>18</v>
      </c>
      <c r="B210" s="2" t="s">
        <v>25</v>
      </c>
      <c r="C210" s="2" t="s">
        <v>7</v>
      </c>
      <c r="D210" s="2" t="s">
        <v>26</v>
      </c>
      <c r="E210" s="2">
        <f>30</f>
        <v>30</v>
      </c>
      <c r="F210" s="2"/>
      <c r="G210" s="2">
        <f t="shared" si="3"/>
        <v>0</v>
      </c>
      <c r="H210" s="2"/>
    </row>
    <row r="211" spans="1:8" ht="25.15" customHeight="1" x14ac:dyDescent="0.2">
      <c r="A211" s="2">
        <v>19</v>
      </c>
      <c r="B211" s="2" t="s">
        <v>25</v>
      </c>
      <c r="C211" s="2" t="s">
        <v>10</v>
      </c>
      <c r="D211" s="2" t="s">
        <v>26</v>
      </c>
      <c r="E211" s="2">
        <f>14+50+41+4+29</f>
        <v>138</v>
      </c>
      <c r="F211" s="2"/>
      <c r="G211" s="2">
        <f t="shared" si="3"/>
        <v>0</v>
      </c>
      <c r="H211" s="2"/>
    </row>
    <row r="212" spans="1:8" ht="25.15" customHeight="1" x14ac:dyDescent="0.2">
      <c r="A212" s="2">
        <v>20</v>
      </c>
      <c r="B212" s="2" t="s">
        <v>25</v>
      </c>
      <c r="C212" s="2" t="s">
        <v>12</v>
      </c>
      <c r="D212" s="2" t="s">
        <v>26</v>
      </c>
      <c r="E212" s="2">
        <f>8+1+9+3+4</f>
        <v>25</v>
      </c>
      <c r="F212" s="2"/>
      <c r="G212" s="2">
        <f t="shared" si="3"/>
        <v>0</v>
      </c>
      <c r="H212" s="2"/>
    </row>
    <row r="213" spans="1:8" ht="25.15" customHeight="1" x14ac:dyDescent="0.2">
      <c r="A213" s="2">
        <v>21</v>
      </c>
      <c r="B213" s="2" t="s">
        <v>25</v>
      </c>
      <c r="C213" s="2" t="s">
        <v>13</v>
      </c>
      <c r="D213" s="2" t="s">
        <v>26</v>
      </c>
      <c r="E213" s="2">
        <f>14+3</f>
        <v>17</v>
      </c>
      <c r="F213" s="2"/>
      <c r="G213" s="2">
        <f t="shared" si="3"/>
        <v>0</v>
      </c>
      <c r="H213" s="2"/>
    </row>
    <row r="214" spans="1:8" ht="25.15" customHeight="1" x14ac:dyDescent="0.2">
      <c r="A214" s="2">
        <v>22</v>
      </c>
      <c r="B214" s="2" t="s">
        <v>25</v>
      </c>
      <c r="C214" s="2" t="s">
        <v>14</v>
      </c>
      <c r="D214" s="2" t="s">
        <v>26</v>
      </c>
      <c r="E214" s="2">
        <f>2</f>
        <v>2</v>
      </c>
      <c r="F214" s="2"/>
      <c r="G214" s="2">
        <f t="shared" si="3"/>
        <v>0</v>
      </c>
      <c r="H214" s="2"/>
    </row>
    <row r="215" spans="1:8" ht="25.15" customHeight="1" x14ac:dyDescent="0.2">
      <c r="A215" s="2">
        <v>23</v>
      </c>
      <c r="B215" s="2" t="s">
        <v>25</v>
      </c>
      <c r="C215" s="2" t="s">
        <v>15</v>
      </c>
      <c r="D215" s="2" t="s">
        <v>26</v>
      </c>
      <c r="E215" s="2">
        <f>1+5</f>
        <v>6</v>
      </c>
      <c r="F215" s="2"/>
      <c r="G215" s="2">
        <f t="shared" si="3"/>
        <v>0</v>
      </c>
      <c r="H215" s="2"/>
    </row>
    <row r="216" spans="1:8" ht="25.15" customHeight="1" x14ac:dyDescent="0.2">
      <c r="A216" s="2">
        <v>24</v>
      </c>
      <c r="B216" s="2" t="s">
        <v>25</v>
      </c>
      <c r="C216" s="2" t="s">
        <v>20</v>
      </c>
      <c r="D216" s="2" t="s">
        <v>26</v>
      </c>
      <c r="E216" s="2">
        <f>2+2</f>
        <v>4</v>
      </c>
      <c r="F216" s="2"/>
      <c r="G216" s="2">
        <f t="shared" si="3"/>
        <v>0</v>
      </c>
      <c r="H216" s="2"/>
    </row>
    <row r="217" spans="1:8" ht="25.15" customHeight="1" x14ac:dyDescent="0.2">
      <c r="A217" s="2">
        <v>25</v>
      </c>
      <c r="B217" s="2" t="s">
        <v>25</v>
      </c>
      <c r="C217" s="2" t="s">
        <v>18</v>
      </c>
      <c r="D217" s="2" t="s">
        <v>26</v>
      </c>
      <c r="E217" s="2">
        <f>11+54+36+1</f>
        <v>102</v>
      </c>
      <c r="F217" s="2"/>
      <c r="G217" s="2">
        <f t="shared" si="3"/>
        <v>0</v>
      </c>
      <c r="H217" s="2"/>
    </row>
    <row r="218" spans="1:8" ht="25.15" customHeight="1" x14ac:dyDescent="0.2">
      <c r="A218" s="2">
        <v>26</v>
      </c>
      <c r="B218" s="2" t="s">
        <v>27</v>
      </c>
      <c r="C218" s="2" t="s">
        <v>12</v>
      </c>
      <c r="D218" s="2" t="s">
        <v>26</v>
      </c>
      <c r="E218" s="2">
        <f>18</f>
        <v>18</v>
      </c>
      <c r="F218" s="2"/>
      <c r="G218" s="2">
        <f t="shared" si="3"/>
        <v>0</v>
      </c>
      <c r="H218" s="2"/>
    </row>
    <row r="219" spans="1:8" ht="25.15" customHeight="1" x14ac:dyDescent="0.2">
      <c r="A219" s="2">
        <v>27</v>
      </c>
      <c r="B219" s="2" t="s">
        <v>27</v>
      </c>
      <c r="C219" s="2" t="s">
        <v>13</v>
      </c>
      <c r="D219" s="2" t="s">
        <v>26</v>
      </c>
      <c r="E219" s="2">
        <f>2+2+2</f>
        <v>6</v>
      </c>
      <c r="F219" s="2"/>
      <c r="G219" s="2">
        <f t="shared" si="3"/>
        <v>0</v>
      </c>
      <c r="H219" s="2"/>
    </row>
    <row r="220" spans="1:8" ht="25.15" customHeight="1" x14ac:dyDescent="0.2">
      <c r="A220" s="2">
        <v>28</v>
      </c>
      <c r="B220" s="2" t="s">
        <v>27</v>
      </c>
      <c r="C220" s="2" t="s">
        <v>20</v>
      </c>
      <c r="D220" s="2" t="s">
        <v>26</v>
      </c>
      <c r="E220" s="2">
        <f>1+1</f>
        <v>2</v>
      </c>
      <c r="F220" s="2"/>
      <c r="G220" s="2">
        <f t="shared" si="3"/>
        <v>0</v>
      </c>
      <c r="H220" s="2"/>
    </row>
    <row r="221" spans="1:8" ht="25.15" customHeight="1" x14ac:dyDescent="0.2">
      <c r="A221" s="2">
        <v>29</v>
      </c>
      <c r="B221" s="2" t="s">
        <v>27</v>
      </c>
      <c r="C221" s="2" t="s">
        <v>7</v>
      </c>
      <c r="D221" s="2" t="s">
        <v>26</v>
      </c>
      <c r="E221" s="2">
        <f>13</f>
        <v>13</v>
      </c>
      <c r="F221" s="2"/>
      <c r="G221" s="2">
        <f t="shared" si="3"/>
        <v>0</v>
      </c>
      <c r="H221" s="2"/>
    </row>
    <row r="222" spans="1:8" ht="25.15" customHeight="1" x14ac:dyDescent="0.2">
      <c r="A222" s="2">
        <v>30</v>
      </c>
      <c r="B222" s="2" t="s">
        <v>27</v>
      </c>
      <c r="C222" s="2" t="s">
        <v>10</v>
      </c>
      <c r="D222" s="2" t="s">
        <v>26</v>
      </c>
      <c r="E222" s="2">
        <f>4+6+14+13</f>
        <v>37</v>
      </c>
      <c r="F222" s="2"/>
      <c r="G222" s="2">
        <f t="shared" si="3"/>
        <v>0</v>
      </c>
      <c r="H222" s="2"/>
    </row>
    <row r="223" spans="1:8" ht="25.15" customHeight="1" x14ac:dyDescent="0.2">
      <c r="A223" s="2">
        <v>31</v>
      </c>
      <c r="B223" s="2" t="s">
        <v>27</v>
      </c>
      <c r="C223" s="2" t="s">
        <v>18</v>
      </c>
      <c r="D223" s="2" t="s">
        <v>26</v>
      </c>
      <c r="E223" s="2">
        <f>5+19+14</f>
        <v>38</v>
      </c>
      <c r="F223" s="2"/>
      <c r="G223" s="2">
        <f t="shared" si="3"/>
        <v>0</v>
      </c>
      <c r="H223" s="2"/>
    </row>
    <row r="224" spans="1:8" ht="25.15" customHeight="1" x14ac:dyDescent="0.2">
      <c r="A224" s="2">
        <v>32</v>
      </c>
      <c r="B224" s="2" t="s">
        <v>28</v>
      </c>
      <c r="C224" s="2" t="s">
        <v>7</v>
      </c>
      <c r="D224" s="2" t="s">
        <v>26</v>
      </c>
      <c r="E224" s="2">
        <f>1</f>
        <v>1</v>
      </c>
      <c r="F224" s="2"/>
      <c r="G224" s="2">
        <f t="shared" si="3"/>
        <v>0</v>
      </c>
      <c r="H224" s="2"/>
    </row>
    <row r="225" spans="1:8" ht="25.15" customHeight="1" x14ac:dyDescent="0.2">
      <c r="A225" s="2">
        <v>33</v>
      </c>
      <c r="B225" s="2" t="s">
        <v>28</v>
      </c>
      <c r="C225" s="2" t="s">
        <v>12</v>
      </c>
      <c r="D225" s="2" t="s">
        <v>26</v>
      </c>
      <c r="E225" s="2">
        <f>1</f>
        <v>1</v>
      </c>
      <c r="F225" s="2"/>
      <c r="G225" s="2">
        <f t="shared" si="3"/>
        <v>0</v>
      </c>
      <c r="H225" s="2"/>
    </row>
    <row r="226" spans="1:8" ht="25.15" customHeight="1" x14ac:dyDescent="0.2">
      <c r="A226" s="2">
        <v>34</v>
      </c>
      <c r="B226" s="2" t="s">
        <v>29</v>
      </c>
      <c r="C226" s="2" t="s">
        <v>15</v>
      </c>
      <c r="D226" s="2" t="s">
        <v>26</v>
      </c>
      <c r="E226" s="2">
        <f>1</f>
        <v>1</v>
      </c>
      <c r="F226" s="2"/>
      <c r="G226" s="2">
        <f t="shared" si="3"/>
        <v>0</v>
      </c>
      <c r="H226" s="2"/>
    </row>
    <row r="227" spans="1:8" ht="25.15" customHeight="1" x14ac:dyDescent="0.2">
      <c r="A227" s="2">
        <v>35</v>
      </c>
      <c r="B227" s="2" t="s">
        <v>29</v>
      </c>
      <c r="C227" s="2" t="s">
        <v>12</v>
      </c>
      <c r="D227" s="2" t="s">
        <v>26</v>
      </c>
      <c r="E227" s="2">
        <v>2</v>
      </c>
      <c r="F227" s="2"/>
      <c r="G227" s="2">
        <f t="shared" si="3"/>
        <v>0</v>
      </c>
      <c r="H227" s="2"/>
    </row>
    <row r="228" spans="1:8" ht="25.15" customHeight="1" x14ac:dyDescent="0.2">
      <c r="A228" s="2">
        <v>36</v>
      </c>
      <c r="B228" s="2" t="s">
        <v>29</v>
      </c>
      <c r="C228" s="2" t="s">
        <v>7</v>
      </c>
      <c r="D228" s="2" t="s">
        <v>26</v>
      </c>
      <c r="E228" s="2">
        <f>1</f>
        <v>1</v>
      </c>
      <c r="F228" s="2"/>
      <c r="G228" s="2">
        <f t="shared" si="3"/>
        <v>0</v>
      </c>
      <c r="H228" s="2"/>
    </row>
    <row r="229" spans="1:8" ht="25.15" customHeight="1" x14ac:dyDescent="0.2">
      <c r="A229" s="2">
        <v>37</v>
      </c>
      <c r="B229" s="2" t="s">
        <v>29</v>
      </c>
      <c r="C229" s="2" t="s">
        <v>18</v>
      </c>
      <c r="D229" s="2" t="s">
        <v>26</v>
      </c>
      <c r="E229" s="2">
        <v>2</v>
      </c>
      <c r="F229" s="2"/>
      <c r="G229" s="2">
        <f t="shared" si="3"/>
        <v>0</v>
      </c>
      <c r="H229" s="2"/>
    </row>
    <row r="230" spans="1:8" ht="25.15" customHeight="1" x14ac:dyDescent="0.2">
      <c r="A230" s="2">
        <v>38</v>
      </c>
      <c r="B230" s="2" t="s">
        <v>29</v>
      </c>
      <c r="C230" s="2" t="s">
        <v>10</v>
      </c>
      <c r="D230" s="2" t="s">
        <v>26</v>
      </c>
      <c r="E230" s="2">
        <f>6+1</f>
        <v>7</v>
      </c>
      <c r="F230" s="2"/>
      <c r="G230" s="2">
        <f t="shared" si="3"/>
        <v>0</v>
      </c>
      <c r="H230" s="2"/>
    </row>
    <row r="231" spans="1:8" ht="25.15" customHeight="1" x14ac:dyDescent="0.2">
      <c r="A231" s="2">
        <v>39</v>
      </c>
      <c r="B231" s="2" t="s">
        <v>30</v>
      </c>
      <c r="C231" s="2" t="s">
        <v>7</v>
      </c>
      <c r="D231" s="2" t="s">
        <v>26</v>
      </c>
      <c r="E231" s="2">
        <f>2</f>
        <v>2</v>
      </c>
      <c r="F231" s="2"/>
      <c r="G231" s="2">
        <f t="shared" si="3"/>
        <v>0</v>
      </c>
      <c r="H231" s="2"/>
    </row>
    <row r="232" spans="1:8" ht="25.15" customHeight="1" x14ac:dyDescent="0.2">
      <c r="A232" s="2">
        <v>40</v>
      </c>
      <c r="B232" s="2" t="s">
        <v>30</v>
      </c>
      <c r="C232" s="2" t="s">
        <v>18</v>
      </c>
      <c r="D232" s="2" t="s">
        <v>26</v>
      </c>
      <c r="E232" s="2">
        <f>5+16+4</f>
        <v>25</v>
      </c>
      <c r="F232" s="2"/>
      <c r="G232" s="2">
        <f t="shared" si="3"/>
        <v>0</v>
      </c>
      <c r="H232" s="2"/>
    </row>
    <row r="233" spans="1:8" ht="25.15" customHeight="1" x14ac:dyDescent="0.2">
      <c r="A233" s="2">
        <v>41</v>
      </c>
      <c r="B233" s="2" t="s">
        <v>30</v>
      </c>
      <c r="C233" s="2" t="s">
        <v>10</v>
      </c>
      <c r="D233" s="2" t="s">
        <v>26</v>
      </c>
      <c r="E233" s="2">
        <f>22+13+15+40</f>
        <v>90</v>
      </c>
      <c r="F233" s="2"/>
      <c r="G233" s="2">
        <f t="shared" si="3"/>
        <v>0</v>
      </c>
      <c r="H233" s="2"/>
    </row>
    <row r="234" spans="1:8" ht="25.15" customHeight="1" x14ac:dyDescent="0.2">
      <c r="A234" s="2">
        <v>42</v>
      </c>
      <c r="B234" s="2" t="s">
        <v>30</v>
      </c>
      <c r="C234" s="2" t="s">
        <v>12</v>
      </c>
      <c r="D234" s="2" t="s">
        <v>26</v>
      </c>
      <c r="E234" s="2">
        <f>1+4+4+1</f>
        <v>10</v>
      </c>
      <c r="F234" s="2"/>
      <c r="G234" s="2">
        <f t="shared" si="3"/>
        <v>0</v>
      </c>
      <c r="H234" s="2"/>
    </row>
    <row r="235" spans="1:8" ht="25.15" customHeight="1" x14ac:dyDescent="0.2">
      <c r="A235" s="2">
        <v>43</v>
      </c>
      <c r="B235" s="2" t="s">
        <v>30</v>
      </c>
      <c r="C235" s="2" t="s">
        <v>13</v>
      </c>
      <c r="D235" s="2" t="s">
        <v>26</v>
      </c>
      <c r="E235" s="2">
        <f>3+4+1</f>
        <v>8</v>
      </c>
      <c r="F235" s="2"/>
      <c r="G235" s="2">
        <f t="shared" si="3"/>
        <v>0</v>
      </c>
      <c r="H235" s="2"/>
    </row>
    <row r="236" spans="1:8" ht="25.15" customHeight="1" x14ac:dyDescent="0.2">
      <c r="A236" s="2">
        <v>44</v>
      </c>
      <c r="B236" s="2" t="s">
        <v>30</v>
      </c>
      <c r="C236" s="2" t="s">
        <v>15</v>
      </c>
      <c r="D236" s="2" t="s">
        <v>26</v>
      </c>
      <c r="E236" s="2">
        <f>1+1</f>
        <v>2</v>
      </c>
      <c r="F236" s="2"/>
      <c r="G236" s="2">
        <f t="shared" si="3"/>
        <v>0</v>
      </c>
      <c r="H236" s="2"/>
    </row>
    <row r="237" spans="1:8" ht="25.15" customHeight="1" x14ac:dyDescent="0.2">
      <c r="A237" s="2">
        <v>45</v>
      </c>
      <c r="B237" s="2" t="s">
        <v>30</v>
      </c>
      <c r="C237" s="2" t="s">
        <v>20</v>
      </c>
      <c r="D237" s="2" t="s">
        <v>26</v>
      </c>
      <c r="E237" s="2">
        <f>1</f>
        <v>1</v>
      </c>
      <c r="F237" s="2"/>
      <c r="G237" s="2">
        <f t="shared" si="3"/>
        <v>0</v>
      </c>
      <c r="H237" s="2"/>
    </row>
    <row r="238" spans="1:8" ht="25.15" customHeight="1" x14ac:dyDescent="0.2">
      <c r="A238" s="2">
        <v>46</v>
      </c>
      <c r="B238" s="2" t="s">
        <v>118</v>
      </c>
      <c r="C238" s="2" t="s">
        <v>10</v>
      </c>
      <c r="D238" s="2" t="s">
        <v>26</v>
      </c>
      <c r="E238" s="2">
        <f>1</f>
        <v>1</v>
      </c>
      <c r="F238" s="2"/>
      <c r="G238" s="2">
        <f t="shared" si="3"/>
        <v>0</v>
      </c>
      <c r="H238" s="2"/>
    </row>
    <row r="239" spans="1:8" ht="25.15" customHeight="1" x14ac:dyDescent="0.2">
      <c r="A239" s="2">
        <v>47</v>
      </c>
      <c r="B239" s="2" t="s">
        <v>119</v>
      </c>
      <c r="C239" s="2" t="s">
        <v>10</v>
      </c>
      <c r="D239" s="2" t="s">
        <v>26</v>
      </c>
      <c r="E239" s="2">
        <f>1</f>
        <v>1</v>
      </c>
      <c r="F239" s="2"/>
      <c r="G239" s="2">
        <f t="shared" si="3"/>
        <v>0</v>
      </c>
      <c r="H239" s="2"/>
    </row>
    <row r="240" spans="1:8" ht="25.15" customHeight="1" x14ac:dyDescent="0.2">
      <c r="A240" s="2">
        <v>48</v>
      </c>
      <c r="B240" s="2" t="s">
        <v>120</v>
      </c>
      <c r="C240" s="2" t="s">
        <v>13</v>
      </c>
      <c r="D240" s="2" t="s">
        <v>26</v>
      </c>
      <c r="E240" s="2">
        <f>5</f>
        <v>5</v>
      </c>
      <c r="F240" s="2"/>
      <c r="G240" s="2">
        <f t="shared" si="3"/>
        <v>0</v>
      </c>
      <c r="H240" s="2"/>
    </row>
    <row r="241" spans="1:8" ht="25.15" customHeight="1" x14ac:dyDescent="0.2">
      <c r="A241" s="2">
        <v>49</v>
      </c>
      <c r="B241" s="2" t="s">
        <v>32</v>
      </c>
      <c r="C241" s="2" t="s">
        <v>7</v>
      </c>
      <c r="D241" s="2" t="s">
        <v>26</v>
      </c>
      <c r="E241" s="2">
        <f>1</f>
        <v>1</v>
      </c>
      <c r="F241" s="2"/>
      <c r="G241" s="2">
        <f t="shared" si="3"/>
        <v>0</v>
      </c>
      <c r="H241" s="2"/>
    </row>
    <row r="242" spans="1:8" ht="25.15" customHeight="1" x14ac:dyDescent="0.2">
      <c r="A242" s="2">
        <v>50</v>
      </c>
      <c r="B242" s="2" t="s">
        <v>32</v>
      </c>
      <c r="C242" s="2" t="s">
        <v>10</v>
      </c>
      <c r="D242" s="2" t="s">
        <v>26</v>
      </c>
      <c r="E242" s="2">
        <f>1+1</f>
        <v>2</v>
      </c>
      <c r="F242" s="2"/>
      <c r="G242" s="2">
        <f t="shared" si="3"/>
        <v>0</v>
      </c>
      <c r="H242" s="2"/>
    </row>
    <row r="243" spans="1:8" ht="25.15" customHeight="1" x14ac:dyDescent="0.2">
      <c r="A243" s="2">
        <v>51</v>
      </c>
      <c r="B243" s="2" t="s">
        <v>31</v>
      </c>
      <c r="C243" s="2" t="s">
        <v>13</v>
      </c>
      <c r="D243" s="2" t="s">
        <v>26</v>
      </c>
      <c r="E243" s="2">
        <f>1</f>
        <v>1</v>
      </c>
      <c r="F243" s="2"/>
      <c r="G243" s="2">
        <f t="shared" si="3"/>
        <v>0</v>
      </c>
      <c r="H243" s="2"/>
    </row>
    <row r="244" spans="1:8" ht="25.15" customHeight="1" x14ac:dyDescent="0.2">
      <c r="A244" s="2">
        <v>52</v>
      </c>
      <c r="B244" s="2" t="s">
        <v>38</v>
      </c>
      <c r="C244" s="2" t="s">
        <v>10</v>
      </c>
      <c r="D244" s="2" t="s">
        <v>26</v>
      </c>
      <c r="E244" s="2">
        <f>2</f>
        <v>2</v>
      </c>
      <c r="F244" s="2"/>
      <c r="G244" s="2">
        <f t="shared" si="3"/>
        <v>0</v>
      </c>
      <c r="H244" s="2"/>
    </row>
    <row r="245" spans="1:8" ht="25.15" customHeight="1" x14ac:dyDescent="0.2">
      <c r="A245" s="2">
        <v>53</v>
      </c>
      <c r="B245" s="2" t="s">
        <v>35</v>
      </c>
      <c r="C245" s="2" t="s">
        <v>18</v>
      </c>
      <c r="D245" s="2" t="s">
        <v>26</v>
      </c>
      <c r="E245" s="2">
        <f>1+5</f>
        <v>6</v>
      </c>
      <c r="F245" s="2"/>
      <c r="G245" s="2">
        <f t="shared" si="3"/>
        <v>0</v>
      </c>
      <c r="H245" s="2"/>
    </row>
    <row r="246" spans="1:8" ht="25.15" customHeight="1" x14ac:dyDescent="0.2">
      <c r="A246" s="2">
        <v>54</v>
      </c>
      <c r="B246" s="2" t="s">
        <v>35</v>
      </c>
      <c r="C246" s="2" t="s">
        <v>13</v>
      </c>
      <c r="D246" s="2" t="s">
        <v>26</v>
      </c>
      <c r="E246" s="2">
        <f>1+1</f>
        <v>2</v>
      </c>
      <c r="F246" s="2"/>
      <c r="G246" s="2">
        <f t="shared" si="3"/>
        <v>0</v>
      </c>
      <c r="H246" s="2"/>
    </row>
    <row r="247" spans="1:8" ht="25.15" customHeight="1" x14ac:dyDescent="0.2">
      <c r="A247" s="2">
        <v>55</v>
      </c>
      <c r="B247" s="2" t="s">
        <v>34</v>
      </c>
      <c r="C247" s="2" t="s">
        <v>10</v>
      </c>
      <c r="D247" s="2" t="s">
        <v>26</v>
      </c>
      <c r="E247" s="2">
        <f>1</f>
        <v>1</v>
      </c>
      <c r="F247" s="2"/>
      <c r="G247" s="2">
        <f t="shared" si="3"/>
        <v>0</v>
      </c>
      <c r="H247" s="2"/>
    </row>
    <row r="248" spans="1:8" ht="25.15" customHeight="1" x14ac:dyDescent="0.2">
      <c r="A248" s="2">
        <v>56</v>
      </c>
      <c r="B248" s="2" t="s">
        <v>36</v>
      </c>
      <c r="C248" s="2" t="s">
        <v>18</v>
      </c>
      <c r="D248" s="2" t="s">
        <v>26</v>
      </c>
      <c r="E248" s="2">
        <f>1+5</f>
        <v>6</v>
      </c>
      <c r="F248" s="2"/>
      <c r="G248" s="2">
        <f t="shared" si="3"/>
        <v>0</v>
      </c>
      <c r="H248" s="2"/>
    </row>
    <row r="249" spans="1:8" ht="25.15" customHeight="1" x14ac:dyDescent="0.2">
      <c r="A249" s="2">
        <v>57</v>
      </c>
      <c r="B249" s="2" t="s">
        <v>35</v>
      </c>
      <c r="C249" s="2" t="s">
        <v>10</v>
      </c>
      <c r="D249" s="2" t="s">
        <v>26</v>
      </c>
      <c r="E249" s="2">
        <f>2+2+1+2</f>
        <v>7</v>
      </c>
      <c r="F249" s="2"/>
      <c r="G249" s="2">
        <f t="shared" si="3"/>
        <v>0</v>
      </c>
      <c r="H249" s="2"/>
    </row>
    <row r="250" spans="1:8" ht="25.15" customHeight="1" x14ac:dyDescent="0.2">
      <c r="A250" s="2">
        <v>58</v>
      </c>
      <c r="B250" s="2" t="s">
        <v>35</v>
      </c>
      <c r="C250" s="2" t="s">
        <v>12</v>
      </c>
      <c r="D250" s="2" t="s">
        <v>26</v>
      </c>
      <c r="E250" s="2">
        <v>1</v>
      </c>
      <c r="F250" s="2"/>
      <c r="G250" s="2">
        <f t="shared" si="3"/>
        <v>0</v>
      </c>
      <c r="H250" s="2"/>
    </row>
    <row r="251" spans="1:8" ht="25.15" customHeight="1" x14ac:dyDescent="0.2">
      <c r="A251" s="2">
        <v>59</v>
      </c>
      <c r="B251" s="2" t="s">
        <v>35</v>
      </c>
      <c r="C251" s="2" t="s">
        <v>20</v>
      </c>
      <c r="D251" s="2" t="s">
        <v>26</v>
      </c>
      <c r="E251" s="2">
        <f>1</f>
        <v>1</v>
      </c>
      <c r="F251" s="2"/>
      <c r="G251" s="2">
        <f t="shared" si="3"/>
        <v>0</v>
      </c>
      <c r="H251" s="2"/>
    </row>
    <row r="252" spans="1:8" ht="25.15" customHeight="1" x14ac:dyDescent="0.2">
      <c r="A252" s="2">
        <v>60</v>
      </c>
      <c r="B252" s="2" t="s">
        <v>37</v>
      </c>
      <c r="C252" s="2" t="s">
        <v>12</v>
      </c>
      <c r="D252" s="2" t="s">
        <v>26</v>
      </c>
      <c r="E252" s="2">
        <f>1</f>
        <v>1</v>
      </c>
      <c r="F252" s="2"/>
      <c r="G252" s="2">
        <f t="shared" si="3"/>
        <v>0</v>
      </c>
      <c r="H252" s="2"/>
    </row>
    <row r="253" spans="1:8" ht="25.15" customHeight="1" x14ac:dyDescent="0.2">
      <c r="A253" s="2">
        <v>61</v>
      </c>
      <c r="B253" s="2" t="s">
        <v>36</v>
      </c>
      <c r="C253" s="2" t="s">
        <v>10</v>
      </c>
      <c r="D253" s="2" t="s">
        <v>26</v>
      </c>
      <c r="E253" s="2">
        <f>1+2+4</f>
        <v>7</v>
      </c>
      <c r="F253" s="2"/>
      <c r="G253" s="2">
        <f t="shared" si="3"/>
        <v>0</v>
      </c>
      <c r="H253" s="2"/>
    </row>
    <row r="254" spans="1:8" ht="25.15" customHeight="1" x14ac:dyDescent="0.2">
      <c r="A254" s="2">
        <v>62</v>
      </c>
      <c r="B254" s="2" t="s">
        <v>36</v>
      </c>
      <c r="C254" s="2" t="s">
        <v>12</v>
      </c>
      <c r="D254" s="2" t="s">
        <v>26</v>
      </c>
      <c r="E254" s="2">
        <v>1</v>
      </c>
      <c r="F254" s="2"/>
      <c r="G254" s="2">
        <f t="shared" si="3"/>
        <v>0</v>
      </c>
      <c r="H254" s="2"/>
    </row>
    <row r="255" spans="1:8" ht="25.15" customHeight="1" x14ac:dyDescent="0.2">
      <c r="A255" s="2">
        <v>63</v>
      </c>
      <c r="B255" s="2" t="s">
        <v>36</v>
      </c>
      <c r="C255" s="2" t="s">
        <v>13</v>
      </c>
      <c r="D255" s="2" t="s">
        <v>26</v>
      </c>
      <c r="E255" s="2">
        <f>3</f>
        <v>3</v>
      </c>
      <c r="F255" s="2"/>
      <c r="G255" s="2">
        <f t="shared" si="3"/>
        <v>0</v>
      </c>
      <c r="H255" s="2"/>
    </row>
    <row r="256" spans="1:8" ht="25.15" customHeight="1" x14ac:dyDescent="0.2">
      <c r="A256" s="2">
        <v>64</v>
      </c>
      <c r="B256" s="2" t="s">
        <v>36</v>
      </c>
      <c r="C256" s="2" t="s">
        <v>20</v>
      </c>
      <c r="D256" s="2" t="s">
        <v>26</v>
      </c>
      <c r="E256" s="2">
        <f>1</f>
        <v>1</v>
      </c>
      <c r="F256" s="2"/>
      <c r="G256" s="2">
        <f t="shared" si="3"/>
        <v>0</v>
      </c>
      <c r="H256" s="2"/>
    </row>
    <row r="257" spans="1:8" ht="25.15" customHeight="1" x14ac:dyDescent="0.2">
      <c r="A257" s="2">
        <v>65</v>
      </c>
      <c r="B257" s="2" t="s">
        <v>121</v>
      </c>
      <c r="C257" s="2" t="s">
        <v>122</v>
      </c>
      <c r="D257" s="2" t="s">
        <v>26</v>
      </c>
      <c r="E257" s="2">
        <v>1</v>
      </c>
      <c r="F257" s="2"/>
      <c r="G257" s="2">
        <f t="shared" si="3"/>
        <v>0</v>
      </c>
      <c r="H257" s="2"/>
    </row>
    <row r="258" spans="1:8" ht="25.15" customHeight="1" x14ac:dyDescent="0.2">
      <c r="A258" s="2">
        <v>66</v>
      </c>
      <c r="B258" s="2" t="s">
        <v>41</v>
      </c>
      <c r="C258" s="2" t="s">
        <v>10</v>
      </c>
      <c r="D258" s="2" t="s">
        <v>26</v>
      </c>
      <c r="E258" s="2">
        <f>3+3+4+1+12</f>
        <v>23</v>
      </c>
      <c r="F258" s="2"/>
      <c r="G258" s="2">
        <f t="shared" ref="G258:G318" si="4">E258*F258</f>
        <v>0</v>
      </c>
      <c r="H258" s="2"/>
    </row>
    <row r="259" spans="1:8" ht="25.15" customHeight="1" x14ac:dyDescent="0.2">
      <c r="A259" s="2">
        <v>67</v>
      </c>
      <c r="B259" s="2" t="s">
        <v>41</v>
      </c>
      <c r="C259" s="2" t="s">
        <v>14</v>
      </c>
      <c r="D259" s="2" t="s">
        <v>26</v>
      </c>
      <c r="E259" s="2">
        <v>1</v>
      </c>
      <c r="F259" s="2"/>
      <c r="G259" s="2">
        <f t="shared" si="4"/>
        <v>0</v>
      </c>
      <c r="H259" s="2"/>
    </row>
    <row r="260" spans="1:8" ht="25.15" customHeight="1" x14ac:dyDescent="0.2">
      <c r="A260" s="2">
        <v>68</v>
      </c>
      <c r="B260" s="2" t="s">
        <v>41</v>
      </c>
      <c r="C260" s="2" t="s">
        <v>15</v>
      </c>
      <c r="D260" s="2" t="s">
        <v>26</v>
      </c>
      <c r="E260" s="2">
        <f>1</f>
        <v>1</v>
      </c>
      <c r="F260" s="2"/>
      <c r="G260" s="2">
        <f t="shared" si="4"/>
        <v>0</v>
      </c>
      <c r="H260" s="2"/>
    </row>
    <row r="261" spans="1:8" ht="25.15" customHeight="1" x14ac:dyDescent="0.2">
      <c r="A261" s="2">
        <v>69</v>
      </c>
      <c r="B261" s="2" t="s">
        <v>41</v>
      </c>
      <c r="C261" s="2" t="s">
        <v>20</v>
      </c>
      <c r="D261" s="2" t="s">
        <v>26</v>
      </c>
      <c r="E261" s="2">
        <v>1</v>
      </c>
      <c r="F261" s="2"/>
      <c r="G261" s="2">
        <f t="shared" si="4"/>
        <v>0</v>
      </c>
      <c r="H261" s="2"/>
    </row>
    <row r="262" spans="1:8" ht="25.15" customHeight="1" x14ac:dyDescent="0.2">
      <c r="A262" s="2">
        <v>70</v>
      </c>
      <c r="B262" s="2" t="s">
        <v>41</v>
      </c>
      <c r="C262" s="2" t="s">
        <v>12</v>
      </c>
      <c r="D262" s="2" t="s">
        <v>26</v>
      </c>
      <c r="E262" s="2">
        <f>9+3</f>
        <v>12</v>
      </c>
      <c r="F262" s="2"/>
      <c r="G262" s="2">
        <f t="shared" si="4"/>
        <v>0</v>
      </c>
      <c r="H262" s="2"/>
    </row>
    <row r="263" spans="1:8" ht="25.15" customHeight="1" x14ac:dyDescent="0.2">
      <c r="A263" s="2">
        <v>71</v>
      </c>
      <c r="B263" s="2" t="s">
        <v>41</v>
      </c>
      <c r="C263" s="2" t="s">
        <v>13</v>
      </c>
      <c r="D263" s="2" t="s">
        <v>26</v>
      </c>
      <c r="E263" s="2">
        <f>1+1</f>
        <v>2</v>
      </c>
      <c r="F263" s="2"/>
      <c r="G263" s="2">
        <f t="shared" si="4"/>
        <v>0</v>
      </c>
      <c r="H263" s="2"/>
    </row>
    <row r="264" spans="1:8" ht="25.15" customHeight="1" x14ac:dyDescent="0.2">
      <c r="A264" s="2">
        <v>72</v>
      </c>
      <c r="B264" s="2" t="s">
        <v>41</v>
      </c>
      <c r="C264" s="2" t="s">
        <v>7</v>
      </c>
      <c r="D264" s="2" t="s">
        <v>26</v>
      </c>
      <c r="E264" s="2">
        <f>30</f>
        <v>30</v>
      </c>
      <c r="F264" s="2"/>
      <c r="G264" s="2">
        <f t="shared" si="4"/>
        <v>0</v>
      </c>
      <c r="H264" s="2"/>
    </row>
    <row r="265" spans="1:8" ht="25.15" customHeight="1" x14ac:dyDescent="0.2">
      <c r="A265" s="2">
        <v>73</v>
      </c>
      <c r="B265" s="2" t="s">
        <v>41</v>
      </c>
      <c r="C265" s="2" t="s">
        <v>18</v>
      </c>
      <c r="D265" s="2" t="s">
        <v>26</v>
      </c>
      <c r="E265" s="2">
        <f>9+4+5+1</f>
        <v>19</v>
      </c>
      <c r="F265" s="2"/>
      <c r="G265" s="2">
        <f t="shared" si="4"/>
        <v>0</v>
      </c>
      <c r="H265" s="2"/>
    </row>
    <row r="266" spans="1:8" ht="25.15" customHeight="1" x14ac:dyDescent="0.2">
      <c r="A266" s="2">
        <v>74</v>
      </c>
      <c r="B266" s="2" t="s">
        <v>40</v>
      </c>
      <c r="C266" s="2" t="s">
        <v>7</v>
      </c>
      <c r="D266" s="2" t="s">
        <v>26</v>
      </c>
      <c r="E266" s="2">
        <f>14</f>
        <v>14</v>
      </c>
      <c r="F266" s="2"/>
      <c r="G266" s="2">
        <f t="shared" si="4"/>
        <v>0</v>
      </c>
      <c r="H266" s="2"/>
    </row>
    <row r="267" spans="1:8" ht="25.15" customHeight="1" x14ac:dyDescent="0.2">
      <c r="A267" s="2">
        <v>75</v>
      </c>
      <c r="B267" s="2" t="s">
        <v>40</v>
      </c>
      <c r="C267" s="2" t="s">
        <v>10</v>
      </c>
      <c r="D267" s="2" t="s">
        <v>26</v>
      </c>
      <c r="E267" s="2">
        <f>1+2</f>
        <v>3</v>
      </c>
      <c r="F267" s="2"/>
      <c r="G267" s="2">
        <f t="shared" si="4"/>
        <v>0</v>
      </c>
      <c r="H267" s="2"/>
    </row>
    <row r="268" spans="1:8" ht="25.15" customHeight="1" x14ac:dyDescent="0.2">
      <c r="A268" s="2">
        <v>76</v>
      </c>
      <c r="B268" s="2" t="s">
        <v>40</v>
      </c>
      <c r="C268" s="2" t="s">
        <v>12</v>
      </c>
      <c r="D268" s="2" t="s">
        <v>26</v>
      </c>
      <c r="E268" s="2">
        <v>5</v>
      </c>
      <c r="F268" s="2"/>
      <c r="G268" s="2">
        <f t="shared" si="4"/>
        <v>0</v>
      </c>
      <c r="H268" s="2"/>
    </row>
    <row r="269" spans="1:8" ht="25.15" customHeight="1" x14ac:dyDescent="0.2">
      <c r="A269" s="2">
        <v>77</v>
      </c>
      <c r="B269" s="2" t="s">
        <v>40</v>
      </c>
      <c r="C269" s="2" t="s">
        <v>18</v>
      </c>
      <c r="D269" s="2" t="s">
        <v>26</v>
      </c>
      <c r="E269" s="2">
        <f>4+6+7+8</f>
        <v>25</v>
      </c>
      <c r="F269" s="2"/>
      <c r="G269" s="2">
        <f t="shared" si="4"/>
        <v>0</v>
      </c>
      <c r="H269" s="2"/>
    </row>
    <row r="270" spans="1:8" ht="25.15" customHeight="1" x14ac:dyDescent="0.2">
      <c r="A270" s="2">
        <v>78</v>
      </c>
      <c r="B270" s="2" t="s">
        <v>40</v>
      </c>
      <c r="C270" s="2" t="s">
        <v>15</v>
      </c>
      <c r="D270" s="2" t="s">
        <v>26</v>
      </c>
      <c r="E270" s="2">
        <f>1</f>
        <v>1</v>
      </c>
      <c r="F270" s="2"/>
      <c r="G270" s="2">
        <f t="shared" si="4"/>
        <v>0</v>
      </c>
      <c r="H270" s="2"/>
    </row>
    <row r="271" spans="1:8" ht="25.15" customHeight="1" x14ac:dyDescent="0.2">
      <c r="A271" s="2">
        <v>79</v>
      </c>
      <c r="B271" s="2" t="s">
        <v>40</v>
      </c>
      <c r="C271" s="2" t="s">
        <v>17</v>
      </c>
      <c r="D271" s="2" t="s">
        <v>26</v>
      </c>
      <c r="E271" s="2">
        <f>2</f>
        <v>2</v>
      </c>
      <c r="F271" s="2"/>
      <c r="G271" s="2">
        <f t="shared" si="4"/>
        <v>0</v>
      </c>
      <c r="H271" s="2"/>
    </row>
    <row r="272" spans="1:8" ht="73.900000000000006" customHeight="1" x14ac:dyDescent="0.2">
      <c r="A272" s="2">
        <v>80</v>
      </c>
      <c r="B272" s="2" t="s">
        <v>42</v>
      </c>
      <c r="C272" s="3" t="s">
        <v>123</v>
      </c>
      <c r="D272" s="2" t="s">
        <v>26</v>
      </c>
      <c r="E272" s="2">
        <v>1</v>
      </c>
      <c r="F272" s="2"/>
      <c r="G272" s="2">
        <f t="shared" si="4"/>
        <v>0</v>
      </c>
      <c r="H272" s="2"/>
    </row>
    <row r="273" spans="1:8" ht="70.150000000000006" customHeight="1" x14ac:dyDescent="0.2">
      <c r="A273" s="2">
        <v>81</v>
      </c>
      <c r="B273" s="2" t="s">
        <v>42</v>
      </c>
      <c r="C273" s="3" t="s">
        <v>56</v>
      </c>
      <c r="D273" s="2" t="s">
        <v>26</v>
      </c>
      <c r="E273" s="2">
        <v>8</v>
      </c>
      <c r="F273" s="2"/>
      <c r="G273" s="2">
        <f t="shared" si="4"/>
        <v>0</v>
      </c>
      <c r="H273" s="2"/>
    </row>
    <row r="274" spans="1:8" ht="70.150000000000006" customHeight="1" x14ac:dyDescent="0.2">
      <c r="A274" s="2">
        <v>82</v>
      </c>
      <c r="B274" s="2" t="s">
        <v>42</v>
      </c>
      <c r="C274" s="3" t="s">
        <v>124</v>
      </c>
      <c r="D274" s="2" t="s">
        <v>26</v>
      </c>
      <c r="E274" s="2">
        <v>1</v>
      </c>
      <c r="F274" s="2"/>
      <c r="G274" s="2">
        <f t="shared" si="4"/>
        <v>0</v>
      </c>
      <c r="H274" s="2"/>
    </row>
    <row r="275" spans="1:8" ht="70.150000000000006" customHeight="1" x14ac:dyDescent="0.2">
      <c r="A275" s="2">
        <v>83</v>
      </c>
      <c r="B275" s="2" t="s">
        <v>42</v>
      </c>
      <c r="C275" s="3" t="s">
        <v>125</v>
      </c>
      <c r="D275" s="2" t="s">
        <v>26</v>
      </c>
      <c r="E275" s="2">
        <f>1+2</f>
        <v>3</v>
      </c>
      <c r="F275" s="2"/>
      <c r="G275" s="2">
        <f t="shared" si="4"/>
        <v>0</v>
      </c>
      <c r="H275" s="2"/>
    </row>
    <row r="276" spans="1:8" ht="70.150000000000006" customHeight="1" x14ac:dyDescent="0.2">
      <c r="A276" s="2">
        <v>84</v>
      </c>
      <c r="B276" s="2" t="s">
        <v>42</v>
      </c>
      <c r="C276" s="3" t="s">
        <v>57</v>
      </c>
      <c r="D276" s="2" t="s">
        <v>26</v>
      </c>
      <c r="E276" s="2">
        <v>1</v>
      </c>
      <c r="F276" s="2"/>
      <c r="G276" s="2">
        <f t="shared" si="4"/>
        <v>0</v>
      </c>
      <c r="H276" s="2"/>
    </row>
    <row r="277" spans="1:8" ht="70.150000000000006" customHeight="1" x14ac:dyDescent="0.2">
      <c r="A277" s="2">
        <v>85</v>
      </c>
      <c r="B277" s="2" t="s">
        <v>42</v>
      </c>
      <c r="C277" s="3" t="s">
        <v>126</v>
      </c>
      <c r="D277" s="2" t="s">
        <v>26</v>
      </c>
      <c r="E277" s="2">
        <v>1</v>
      </c>
      <c r="F277" s="2"/>
      <c r="G277" s="2">
        <f t="shared" si="4"/>
        <v>0</v>
      </c>
      <c r="H277" s="2"/>
    </row>
    <row r="278" spans="1:8" ht="70.150000000000006" customHeight="1" x14ac:dyDescent="0.2">
      <c r="A278" s="2">
        <v>86</v>
      </c>
      <c r="B278" s="2" t="s">
        <v>42</v>
      </c>
      <c r="C278" s="3" t="s">
        <v>61</v>
      </c>
      <c r="D278" s="2" t="s">
        <v>26</v>
      </c>
      <c r="E278" s="2">
        <v>3</v>
      </c>
      <c r="F278" s="2"/>
      <c r="G278" s="2">
        <f t="shared" si="4"/>
        <v>0</v>
      </c>
      <c r="H278" s="2"/>
    </row>
    <row r="279" spans="1:8" ht="70.150000000000006" customHeight="1" x14ac:dyDescent="0.2">
      <c r="A279" s="2">
        <v>87</v>
      </c>
      <c r="B279" s="2" t="s">
        <v>42</v>
      </c>
      <c r="C279" s="3" t="s">
        <v>127</v>
      </c>
      <c r="D279" s="2" t="s">
        <v>26</v>
      </c>
      <c r="E279" s="2">
        <f>4+1</f>
        <v>5</v>
      </c>
      <c r="F279" s="2"/>
      <c r="G279" s="2">
        <f t="shared" si="4"/>
        <v>0</v>
      </c>
      <c r="H279" s="2"/>
    </row>
    <row r="280" spans="1:8" ht="70.150000000000006" customHeight="1" x14ac:dyDescent="0.2">
      <c r="A280" s="2">
        <v>88</v>
      </c>
      <c r="B280" s="2" t="s">
        <v>42</v>
      </c>
      <c r="C280" s="3" t="s">
        <v>128</v>
      </c>
      <c r="D280" s="2" t="s">
        <v>26</v>
      </c>
      <c r="E280" s="2">
        <v>1</v>
      </c>
      <c r="F280" s="2"/>
      <c r="G280" s="2">
        <f t="shared" si="4"/>
        <v>0</v>
      </c>
      <c r="H280" s="2"/>
    </row>
    <row r="281" spans="1:8" ht="70.150000000000006" customHeight="1" x14ac:dyDescent="0.2">
      <c r="A281" s="2">
        <v>89</v>
      </c>
      <c r="B281" s="2" t="s">
        <v>42</v>
      </c>
      <c r="C281" s="3" t="s">
        <v>129</v>
      </c>
      <c r="D281" s="2" t="s">
        <v>26</v>
      </c>
      <c r="E281" s="2">
        <f>3+1</f>
        <v>4</v>
      </c>
      <c r="F281" s="2"/>
      <c r="G281" s="2">
        <f t="shared" si="4"/>
        <v>0</v>
      </c>
      <c r="H281" s="2"/>
    </row>
    <row r="282" spans="1:8" ht="70.150000000000006" customHeight="1" x14ac:dyDescent="0.2">
      <c r="A282" s="2">
        <v>90</v>
      </c>
      <c r="B282" s="2" t="s">
        <v>42</v>
      </c>
      <c r="C282" s="3" t="s">
        <v>130</v>
      </c>
      <c r="D282" s="2" t="s">
        <v>26</v>
      </c>
      <c r="E282" s="2">
        <f>1+1</f>
        <v>2</v>
      </c>
      <c r="F282" s="2"/>
      <c r="G282" s="2">
        <f t="shared" si="4"/>
        <v>0</v>
      </c>
      <c r="H282" s="2"/>
    </row>
    <row r="283" spans="1:8" ht="70.150000000000006" customHeight="1" x14ac:dyDescent="0.2">
      <c r="A283" s="2">
        <v>91</v>
      </c>
      <c r="B283" s="2" t="s">
        <v>42</v>
      </c>
      <c r="C283" s="3" t="s">
        <v>131</v>
      </c>
      <c r="D283" s="2" t="s">
        <v>26</v>
      </c>
      <c r="E283" s="2">
        <f>1+1+1+0+2</f>
        <v>5</v>
      </c>
      <c r="F283" s="2"/>
      <c r="G283" s="2">
        <f t="shared" si="4"/>
        <v>0</v>
      </c>
      <c r="H283" s="2"/>
    </row>
    <row r="284" spans="1:8" ht="70.150000000000006" customHeight="1" x14ac:dyDescent="0.2">
      <c r="A284" s="2">
        <v>92</v>
      </c>
      <c r="B284" s="2" t="s">
        <v>42</v>
      </c>
      <c r="C284" s="3" t="s">
        <v>132</v>
      </c>
      <c r="D284" s="2" t="s">
        <v>26</v>
      </c>
      <c r="E284" s="2">
        <f>0+0+0+1+1+1</f>
        <v>3</v>
      </c>
      <c r="F284" s="2"/>
      <c r="G284" s="2">
        <f t="shared" si="4"/>
        <v>0</v>
      </c>
      <c r="H284" s="2"/>
    </row>
    <row r="285" spans="1:8" ht="70.150000000000006" customHeight="1" x14ac:dyDescent="0.2">
      <c r="A285" s="2">
        <v>93</v>
      </c>
      <c r="B285" s="2" t="s">
        <v>42</v>
      </c>
      <c r="C285" s="3" t="s">
        <v>69</v>
      </c>
      <c r="D285" s="2" t="s">
        <v>26</v>
      </c>
      <c r="E285" s="2">
        <f>0+0+0+2+1+4</f>
        <v>7</v>
      </c>
      <c r="F285" s="2"/>
      <c r="G285" s="2">
        <f t="shared" si="4"/>
        <v>0</v>
      </c>
      <c r="H285" s="2"/>
    </row>
    <row r="286" spans="1:8" ht="70.150000000000006" customHeight="1" x14ac:dyDescent="0.2">
      <c r="A286" s="2">
        <v>94</v>
      </c>
      <c r="B286" s="2" t="s">
        <v>42</v>
      </c>
      <c r="C286" s="3" t="s">
        <v>133</v>
      </c>
      <c r="D286" s="2" t="s">
        <v>26</v>
      </c>
      <c r="E286" s="2">
        <f>0+0+0+1</f>
        <v>1</v>
      </c>
      <c r="F286" s="2"/>
      <c r="G286" s="2">
        <f t="shared" si="4"/>
        <v>0</v>
      </c>
      <c r="H286" s="2"/>
    </row>
    <row r="287" spans="1:8" ht="70.150000000000006" customHeight="1" x14ac:dyDescent="0.2">
      <c r="A287" s="2">
        <v>95</v>
      </c>
      <c r="B287" s="2" t="s">
        <v>42</v>
      </c>
      <c r="C287" s="3" t="s">
        <v>129</v>
      </c>
      <c r="D287" s="2" t="s">
        <v>26</v>
      </c>
      <c r="E287" s="2">
        <v>3</v>
      </c>
      <c r="F287" s="2"/>
      <c r="G287" s="2">
        <f t="shared" si="4"/>
        <v>0</v>
      </c>
      <c r="H287" s="2"/>
    </row>
    <row r="288" spans="1:8" ht="70.150000000000006" customHeight="1" x14ac:dyDescent="0.2">
      <c r="A288" s="2">
        <v>96</v>
      </c>
      <c r="B288" s="2" t="s">
        <v>42</v>
      </c>
      <c r="C288" s="3" t="s">
        <v>130</v>
      </c>
      <c r="D288" s="2" t="s">
        <v>26</v>
      </c>
      <c r="E288" s="2">
        <v>1</v>
      </c>
      <c r="F288" s="2"/>
      <c r="G288" s="2">
        <f t="shared" si="4"/>
        <v>0</v>
      </c>
      <c r="H288" s="2"/>
    </row>
    <row r="289" spans="1:8" ht="70.150000000000006" customHeight="1" x14ac:dyDescent="0.2">
      <c r="A289" s="2">
        <v>97</v>
      </c>
      <c r="B289" s="2" t="s">
        <v>42</v>
      </c>
      <c r="C289" s="3" t="s">
        <v>134</v>
      </c>
      <c r="D289" s="2" t="s">
        <v>26</v>
      </c>
      <c r="E289" s="4">
        <f>1+1</f>
        <v>2</v>
      </c>
      <c r="F289" s="4"/>
      <c r="G289" s="2">
        <f t="shared" si="4"/>
        <v>0</v>
      </c>
      <c r="H289" s="2"/>
    </row>
    <row r="290" spans="1:8" ht="70.150000000000006" customHeight="1" x14ac:dyDescent="0.2">
      <c r="A290" s="2">
        <v>98</v>
      </c>
      <c r="B290" s="2" t="s">
        <v>42</v>
      </c>
      <c r="C290" s="3" t="s">
        <v>135</v>
      </c>
      <c r="D290" s="2" t="s">
        <v>26</v>
      </c>
      <c r="E290" s="4">
        <v>1</v>
      </c>
      <c r="F290" s="4"/>
      <c r="G290" s="2">
        <f t="shared" si="4"/>
        <v>0</v>
      </c>
      <c r="H290" s="2"/>
    </row>
    <row r="291" spans="1:8" ht="70.150000000000006" customHeight="1" x14ac:dyDescent="0.2">
      <c r="A291" s="2">
        <v>99</v>
      </c>
      <c r="B291" s="2" t="s">
        <v>42</v>
      </c>
      <c r="C291" s="3" t="s">
        <v>85</v>
      </c>
      <c r="D291" s="2" t="s">
        <v>26</v>
      </c>
      <c r="E291" s="4">
        <v>1</v>
      </c>
      <c r="F291" s="4"/>
      <c r="G291" s="2">
        <f t="shared" si="4"/>
        <v>0</v>
      </c>
      <c r="H291" s="2"/>
    </row>
    <row r="292" spans="1:8" ht="70.150000000000006" customHeight="1" x14ac:dyDescent="0.2">
      <c r="A292" s="2">
        <v>100</v>
      </c>
      <c r="B292" s="2" t="s">
        <v>42</v>
      </c>
      <c r="C292" s="3" t="s">
        <v>105</v>
      </c>
      <c r="D292" s="2" t="s">
        <v>26</v>
      </c>
      <c r="E292" s="4">
        <f>1+1</f>
        <v>2</v>
      </c>
      <c r="F292" s="4"/>
      <c r="G292" s="2">
        <f t="shared" si="4"/>
        <v>0</v>
      </c>
      <c r="H292" s="2"/>
    </row>
    <row r="293" spans="1:8" ht="70.150000000000006" customHeight="1" x14ac:dyDescent="0.2">
      <c r="A293" s="2">
        <v>101</v>
      </c>
      <c r="B293" s="2" t="s">
        <v>63</v>
      </c>
      <c r="C293" s="6" t="s">
        <v>136</v>
      </c>
      <c r="D293" s="2" t="s">
        <v>26</v>
      </c>
      <c r="E293" s="4">
        <v>1</v>
      </c>
      <c r="F293" s="4"/>
      <c r="G293" s="2">
        <f t="shared" si="4"/>
        <v>0</v>
      </c>
      <c r="H293" s="2"/>
    </row>
    <row r="294" spans="1:8" ht="70.150000000000006" customHeight="1" x14ac:dyDescent="0.2">
      <c r="A294" s="2">
        <v>102</v>
      </c>
      <c r="B294" s="2" t="s">
        <v>63</v>
      </c>
      <c r="C294" s="3" t="s">
        <v>66</v>
      </c>
      <c r="D294" s="2" t="s">
        <v>26</v>
      </c>
      <c r="E294" s="2">
        <v>1</v>
      </c>
      <c r="F294" s="2"/>
      <c r="G294" s="2">
        <f t="shared" si="4"/>
        <v>0</v>
      </c>
      <c r="H294" s="2"/>
    </row>
    <row r="295" spans="1:8" ht="70.150000000000006" customHeight="1" x14ac:dyDescent="0.2">
      <c r="A295" s="2">
        <v>103</v>
      </c>
      <c r="B295" s="2" t="s">
        <v>42</v>
      </c>
      <c r="C295" s="3" t="s">
        <v>137</v>
      </c>
      <c r="D295" s="2" t="s">
        <v>26</v>
      </c>
      <c r="E295" s="2">
        <v>1</v>
      </c>
      <c r="F295" s="2"/>
      <c r="G295" s="2">
        <f t="shared" si="4"/>
        <v>0</v>
      </c>
      <c r="H295" s="2"/>
    </row>
    <row r="296" spans="1:8" ht="70.150000000000006" customHeight="1" x14ac:dyDescent="0.2">
      <c r="A296" s="2">
        <v>104</v>
      </c>
      <c r="B296" s="2" t="s">
        <v>42</v>
      </c>
      <c r="C296" s="3" t="s">
        <v>138</v>
      </c>
      <c r="D296" s="2" t="s">
        <v>26</v>
      </c>
      <c r="E296" s="2">
        <v>2</v>
      </c>
      <c r="F296" s="2"/>
      <c r="G296" s="2">
        <f t="shared" si="4"/>
        <v>0</v>
      </c>
      <c r="H296" s="2"/>
    </row>
    <row r="297" spans="1:8" ht="70.150000000000006" customHeight="1" x14ac:dyDescent="0.2">
      <c r="A297" s="2">
        <v>105</v>
      </c>
      <c r="B297" s="2" t="s">
        <v>42</v>
      </c>
      <c r="C297" s="3" t="s">
        <v>139</v>
      </c>
      <c r="D297" s="2" t="s">
        <v>26</v>
      </c>
      <c r="E297" s="2">
        <v>2</v>
      </c>
      <c r="F297" s="2"/>
      <c r="G297" s="2">
        <f t="shared" si="4"/>
        <v>0</v>
      </c>
      <c r="H297" s="2"/>
    </row>
    <row r="298" spans="1:8" ht="70.150000000000006" customHeight="1" x14ac:dyDescent="0.2">
      <c r="A298" s="2">
        <v>106</v>
      </c>
      <c r="B298" s="2" t="s">
        <v>42</v>
      </c>
      <c r="C298" s="3" t="s">
        <v>140</v>
      </c>
      <c r="D298" s="2" t="s">
        <v>26</v>
      </c>
      <c r="E298" s="2">
        <v>1</v>
      </c>
      <c r="F298" s="2"/>
      <c r="G298" s="2">
        <f t="shared" si="4"/>
        <v>0</v>
      </c>
      <c r="H298" s="2"/>
    </row>
    <row r="299" spans="1:8" ht="70.150000000000006" customHeight="1" x14ac:dyDescent="0.2">
      <c r="A299" s="2">
        <v>107</v>
      </c>
      <c r="B299" s="2" t="s">
        <v>42</v>
      </c>
      <c r="C299" s="3" t="s">
        <v>141</v>
      </c>
      <c r="D299" s="2" t="s">
        <v>26</v>
      </c>
      <c r="E299" s="2">
        <v>1</v>
      </c>
      <c r="F299" s="2"/>
      <c r="G299" s="2">
        <f t="shared" si="4"/>
        <v>0</v>
      </c>
      <c r="H299" s="2"/>
    </row>
    <row r="300" spans="1:8" ht="70.150000000000006" customHeight="1" x14ac:dyDescent="0.2">
      <c r="A300" s="2">
        <v>108</v>
      </c>
      <c r="B300" s="2" t="s">
        <v>42</v>
      </c>
      <c r="C300" s="3" t="s">
        <v>76</v>
      </c>
      <c r="D300" s="2" t="s">
        <v>26</v>
      </c>
      <c r="E300" s="2">
        <v>1</v>
      </c>
      <c r="F300" s="2"/>
      <c r="G300" s="2">
        <f t="shared" si="4"/>
        <v>0</v>
      </c>
      <c r="H300" s="2"/>
    </row>
    <row r="301" spans="1:8" ht="70.150000000000006" customHeight="1" x14ac:dyDescent="0.2">
      <c r="A301" s="2">
        <v>109</v>
      </c>
      <c r="B301" s="2" t="s">
        <v>42</v>
      </c>
      <c r="C301" s="3" t="s">
        <v>142</v>
      </c>
      <c r="D301" s="2" t="s">
        <v>26</v>
      </c>
      <c r="E301" s="2">
        <v>1</v>
      </c>
      <c r="F301" s="2"/>
      <c r="G301" s="2">
        <f t="shared" si="4"/>
        <v>0</v>
      </c>
      <c r="H301" s="2"/>
    </row>
    <row r="302" spans="1:8" ht="70.150000000000006" customHeight="1" x14ac:dyDescent="0.2">
      <c r="A302" s="2">
        <v>110</v>
      </c>
      <c r="B302" s="2" t="s">
        <v>42</v>
      </c>
      <c r="C302" s="3" t="s">
        <v>143</v>
      </c>
      <c r="D302" s="2" t="s">
        <v>26</v>
      </c>
      <c r="E302" s="2">
        <v>11</v>
      </c>
      <c r="F302" s="2"/>
      <c r="G302" s="2">
        <f t="shared" si="4"/>
        <v>0</v>
      </c>
      <c r="H302" s="2"/>
    </row>
    <row r="303" spans="1:8" ht="70.150000000000006" customHeight="1" x14ac:dyDescent="0.2">
      <c r="A303" s="2">
        <v>111</v>
      </c>
      <c r="B303" s="2" t="s">
        <v>42</v>
      </c>
      <c r="C303" s="3" t="s">
        <v>125</v>
      </c>
      <c r="D303" s="2" t="s">
        <v>26</v>
      </c>
      <c r="E303" s="2">
        <v>2</v>
      </c>
      <c r="F303" s="2"/>
      <c r="G303" s="2">
        <f t="shared" si="4"/>
        <v>0</v>
      </c>
      <c r="H303" s="2"/>
    </row>
    <row r="304" spans="1:8" ht="70.150000000000006" customHeight="1" x14ac:dyDescent="0.2">
      <c r="A304" s="2">
        <v>112</v>
      </c>
      <c r="B304" s="2" t="s">
        <v>42</v>
      </c>
      <c r="C304" s="3" t="s">
        <v>144</v>
      </c>
      <c r="D304" s="2" t="s">
        <v>26</v>
      </c>
      <c r="E304" s="2">
        <v>1</v>
      </c>
      <c r="F304" s="2"/>
      <c r="G304" s="2">
        <f t="shared" si="4"/>
        <v>0</v>
      </c>
      <c r="H304" s="2"/>
    </row>
    <row r="305" spans="1:8" ht="70.150000000000006" customHeight="1" x14ac:dyDescent="0.2">
      <c r="A305" s="2">
        <v>113</v>
      </c>
      <c r="B305" s="2" t="s">
        <v>42</v>
      </c>
      <c r="C305" s="3" t="s">
        <v>144</v>
      </c>
      <c r="D305" s="2" t="s">
        <v>26</v>
      </c>
      <c r="E305" s="2">
        <v>1</v>
      </c>
      <c r="F305" s="2"/>
      <c r="G305" s="2">
        <f t="shared" si="4"/>
        <v>0</v>
      </c>
      <c r="H305" s="2"/>
    </row>
    <row r="306" spans="1:8" ht="70.150000000000006" customHeight="1" x14ac:dyDescent="0.2">
      <c r="A306" s="2">
        <v>114</v>
      </c>
      <c r="B306" s="2" t="s">
        <v>42</v>
      </c>
      <c r="C306" s="3" t="s">
        <v>145</v>
      </c>
      <c r="D306" s="2" t="s">
        <v>26</v>
      </c>
      <c r="E306" s="2">
        <v>1</v>
      </c>
      <c r="F306" s="2"/>
      <c r="G306" s="2">
        <f t="shared" si="4"/>
        <v>0</v>
      </c>
      <c r="H306" s="2"/>
    </row>
    <row r="307" spans="1:8" ht="70.150000000000006" customHeight="1" x14ac:dyDescent="0.2">
      <c r="A307" s="2">
        <v>115</v>
      </c>
      <c r="B307" s="2" t="s">
        <v>42</v>
      </c>
      <c r="C307" s="3" t="s">
        <v>146</v>
      </c>
      <c r="D307" s="2" t="s">
        <v>26</v>
      </c>
      <c r="E307" s="2">
        <v>1</v>
      </c>
      <c r="F307" s="2"/>
      <c r="G307" s="2">
        <f t="shared" si="4"/>
        <v>0</v>
      </c>
      <c r="H307" s="2"/>
    </row>
    <row r="308" spans="1:8" ht="70.150000000000006" customHeight="1" x14ac:dyDescent="0.2">
      <c r="A308" s="2">
        <v>116</v>
      </c>
      <c r="B308" s="2" t="s">
        <v>42</v>
      </c>
      <c r="C308" s="3" t="s">
        <v>147</v>
      </c>
      <c r="D308" s="2" t="s">
        <v>26</v>
      </c>
      <c r="E308" s="2">
        <v>1</v>
      </c>
      <c r="F308" s="2"/>
      <c r="G308" s="2">
        <f t="shared" si="4"/>
        <v>0</v>
      </c>
      <c r="H308" s="2"/>
    </row>
    <row r="309" spans="1:8" ht="70.150000000000006" customHeight="1" x14ac:dyDescent="0.2">
      <c r="A309" s="2">
        <v>117</v>
      </c>
      <c r="B309" s="2" t="s">
        <v>42</v>
      </c>
      <c r="C309" s="3" t="s">
        <v>76</v>
      </c>
      <c r="D309" s="2" t="s">
        <v>26</v>
      </c>
      <c r="E309" s="2">
        <v>2</v>
      </c>
      <c r="F309" s="2"/>
      <c r="G309" s="2">
        <f t="shared" si="4"/>
        <v>0</v>
      </c>
      <c r="H309" s="2"/>
    </row>
    <row r="310" spans="1:8" ht="70.150000000000006" customHeight="1" x14ac:dyDescent="0.2">
      <c r="A310" s="2">
        <v>118</v>
      </c>
      <c r="B310" s="2" t="s">
        <v>42</v>
      </c>
      <c r="C310" s="3" t="s">
        <v>148</v>
      </c>
      <c r="D310" s="2" t="s">
        <v>26</v>
      </c>
      <c r="E310" s="2">
        <v>1</v>
      </c>
      <c r="F310" s="2"/>
      <c r="G310" s="2">
        <f t="shared" si="4"/>
        <v>0</v>
      </c>
      <c r="H310" s="2"/>
    </row>
    <row r="311" spans="1:8" ht="70.150000000000006" customHeight="1" x14ac:dyDescent="0.2">
      <c r="A311" s="2">
        <v>119</v>
      </c>
      <c r="B311" s="2" t="s">
        <v>42</v>
      </c>
      <c r="C311" s="3" t="s">
        <v>149</v>
      </c>
      <c r="D311" s="2" t="s">
        <v>26</v>
      </c>
      <c r="E311" s="2">
        <v>1</v>
      </c>
      <c r="F311" s="2"/>
      <c r="G311" s="2">
        <f t="shared" si="4"/>
        <v>0</v>
      </c>
      <c r="H311" s="2"/>
    </row>
    <row r="312" spans="1:8" ht="70.150000000000006" customHeight="1" x14ac:dyDescent="0.2">
      <c r="A312" s="2">
        <v>120</v>
      </c>
      <c r="B312" s="2" t="s">
        <v>42</v>
      </c>
      <c r="C312" s="3" t="s">
        <v>150</v>
      </c>
      <c r="D312" s="2" t="s">
        <v>26</v>
      </c>
      <c r="E312" s="2">
        <v>1</v>
      </c>
      <c r="F312" s="2"/>
      <c r="G312" s="2">
        <f t="shared" si="4"/>
        <v>0</v>
      </c>
      <c r="H312" s="2"/>
    </row>
    <row r="313" spans="1:8" ht="70.150000000000006" customHeight="1" x14ac:dyDescent="0.2">
      <c r="A313" s="2">
        <v>121</v>
      </c>
      <c r="B313" s="2" t="s">
        <v>42</v>
      </c>
      <c r="C313" s="3" t="s">
        <v>151</v>
      </c>
      <c r="D313" s="2" t="s">
        <v>26</v>
      </c>
      <c r="E313" s="2">
        <v>1</v>
      </c>
      <c r="F313" s="2"/>
      <c r="G313" s="2">
        <f t="shared" si="4"/>
        <v>0</v>
      </c>
      <c r="H313" s="2"/>
    </row>
    <row r="314" spans="1:8" ht="70.150000000000006" customHeight="1" x14ac:dyDescent="0.2">
      <c r="A314" s="2">
        <v>122</v>
      </c>
      <c r="B314" s="2" t="s">
        <v>42</v>
      </c>
      <c r="C314" s="3" t="s">
        <v>111</v>
      </c>
      <c r="D314" s="2" t="s">
        <v>26</v>
      </c>
      <c r="E314" s="2">
        <v>1</v>
      </c>
      <c r="F314" s="2"/>
      <c r="G314" s="2">
        <f t="shared" si="4"/>
        <v>0</v>
      </c>
      <c r="H314" s="2"/>
    </row>
    <row r="315" spans="1:8" ht="108.6" customHeight="1" x14ac:dyDescent="0.2">
      <c r="A315" s="2">
        <v>123</v>
      </c>
      <c r="B315" s="2" t="s">
        <v>50</v>
      </c>
      <c r="C315" s="6" t="s">
        <v>152</v>
      </c>
      <c r="D315" s="2" t="s">
        <v>26</v>
      </c>
      <c r="E315" s="2">
        <v>1</v>
      </c>
      <c r="F315" s="2"/>
      <c r="G315" s="2">
        <f t="shared" si="4"/>
        <v>0</v>
      </c>
      <c r="H315" s="2"/>
    </row>
    <row r="316" spans="1:8" ht="114.6" customHeight="1" x14ac:dyDescent="0.2">
      <c r="A316" s="2">
        <v>124</v>
      </c>
      <c r="B316" s="2" t="s">
        <v>50</v>
      </c>
      <c r="C316" s="6" t="s">
        <v>153</v>
      </c>
      <c r="D316" s="2" t="s">
        <v>26</v>
      </c>
      <c r="E316" s="2">
        <v>1</v>
      </c>
      <c r="F316" s="2"/>
      <c r="G316" s="2">
        <f t="shared" si="4"/>
        <v>0</v>
      </c>
      <c r="H316" s="2"/>
    </row>
    <row r="317" spans="1:8" ht="102.6" customHeight="1" x14ac:dyDescent="0.2">
      <c r="A317" s="2">
        <v>125</v>
      </c>
      <c r="B317" s="2" t="s">
        <v>50</v>
      </c>
      <c r="C317" s="6" t="s">
        <v>154</v>
      </c>
      <c r="D317" s="2" t="s">
        <v>26</v>
      </c>
      <c r="E317" s="2">
        <v>1</v>
      </c>
      <c r="F317" s="2"/>
      <c r="G317" s="2">
        <f t="shared" si="4"/>
        <v>0</v>
      </c>
      <c r="H317" s="2"/>
    </row>
    <row r="318" spans="1:8" ht="109.15" customHeight="1" x14ac:dyDescent="0.2">
      <c r="A318" s="2">
        <v>126</v>
      </c>
      <c r="B318" s="2" t="s">
        <v>50</v>
      </c>
      <c r="C318" s="6" t="s">
        <v>155</v>
      </c>
      <c r="D318" s="2" t="s">
        <v>26</v>
      </c>
      <c r="E318" s="2">
        <v>1</v>
      </c>
      <c r="F318" s="2"/>
      <c r="G318" s="2">
        <f t="shared" si="4"/>
        <v>0</v>
      </c>
      <c r="H318" s="2"/>
    </row>
    <row r="319" spans="1:8" ht="22.15" customHeight="1" x14ac:dyDescent="0.2">
      <c r="A319" s="18" t="s">
        <v>179</v>
      </c>
      <c r="B319" s="19"/>
      <c r="C319" s="19"/>
      <c r="D319" s="20"/>
      <c r="E319" s="4"/>
      <c r="F319" s="4"/>
      <c r="G319" s="4">
        <f>SUM(G193:G318)</f>
        <v>0</v>
      </c>
      <c r="H319" s="2"/>
    </row>
    <row r="320" spans="1:8" ht="33.6" customHeight="1" x14ac:dyDescent="0.2">
      <c r="A320" s="12" t="s">
        <v>156</v>
      </c>
      <c r="B320" s="12"/>
      <c r="C320" s="12"/>
      <c r="D320" s="12"/>
      <c r="E320" s="12"/>
      <c r="F320" s="12"/>
      <c r="G320" s="12"/>
      <c r="H320" s="12"/>
    </row>
    <row r="321" spans="1:8" ht="25.15" customHeight="1" x14ac:dyDescent="0.2">
      <c r="A321" s="1" t="s">
        <v>1</v>
      </c>
      <c r="B321" s="1" t="s">
        <v>2</v>
      </c>
      <c r="C321" s="1" t="s">
        <v>3</v>
      </c>
      <c r="D321" s="1" t="s">
        <v>4</v>
      </c>
      <c r="E321" s="1" t="s">
        <v>5</v>
      </c>
      <c r="F321" s="1" t="s">
        <v>176</v>
      </c>
      <c r="G321" s="1" t="s">
        <v>177</v>
      </c>
      <c r="H321" s="1" t="s">
        <v>158</v>
      </c>
    </row>
    <row r="322" spans="1:8" ht="25.15" customHeight="1" x14ac:dyDescent="0.2">
      <c r="A322" s="2">
        <v>1</v>
      </c>
      <c r="B322" s="2" t="s">
        <v>115</v>
      </c>
      <c r="C322" s="2" t="s">
        <v>11</v>
      </c>
      <c r="D322" s="2" t="s">
        <v>8</v>
      </c>
      <c r="E322" s="2">
        <f>81</f>
        <v>81</v>
      </c>
      <c r="F322" s="2"/>
      <c r="G322" s="2">
        <f>E322*F322</f>
        <v>0</v>
      </c>
      <c r="H322" s="2" t="s">
        <v>9</v>
      </c>
    </row>
    <row r="323" spans="1:8" ht="25.15" customHeight="1" x14ac:dyDescent="0.2">
      <c r="A323" s="2">
        <v>2</v>
      </c>
      <c r="B323" s="2" t="s">
        <v>117</v>
      </c>
      <c r="C323" s="2" t="s">
        <v>11</v>
      </c>
      <c r="D323" s="2" t="s">
        <v>8</v>
      </c>
      <c r="E323" s="2">
        <f>11</f>
        <v>11</v>
      </c>
      <c r="F323" s="2"/>
      <c r="G323" s="2">
        <f t="shared" ref="G323:G328" si="5">E323*F323</f>
        <v>0</v>
      </c>
      <c r="H323" s="2" t="s">
        <v>9</v>
      </c>
    </row>
    <row r="324" spans="1:8" ht="25.15" customHeight="1" x14ac:dyDescent="0.2">
      <c r="A324" s="2">
        <v>3</v>
      </c>
      <c r="B324" s="2" t="s">
        <v>25</v>
      </c>
      <c r="C324" s="2" t="s">
        <v>11</v>
      </c>
      <c r="D324" s="2" t="s">
        <v>26</v>
      </c>
      <c r="E324" s="2">
        <f>6</f>
        <v>6</v>
      </c>
      <c r="F324" s="2"/>
      <c r="G324" s="2">
        <f t="shared" si="5"/>
        <v>0</v>
      </c>
      <c r="H324" s="2"/>
    </row>
    <row r="325" spans="1:8" ht="25.15" customHeight="1" x14ac:dyDescent="0.2">
      <c r="A325" s="2">
        <v>4</v>
      </c>
      <c r="B325" s="2" t="s">
        <v>27</v>
      </c>
      <c r="C325" s="2" t="s">
        <v>11</v>
      </c>
      <c r="D325" s="2" t="s">
        <v>26</v>
      </c>
      <c r="E325" s="2">
        <f>1</f>
        <v>1</v>
      </c>
      <c r="F325" s="2"/>
      <c r="G325" s="2">
        <f t="shared" si="5"/>
        <v>0</v>
      </c>
      <c r="H325" s="2"/>
    </row>
    <row r="326" spans="1:8" ht="25.15" customHeight="1" x14ac:dyDescent="0.2">
      <c r="A326" s="2">
        <v>5</v>
      </c>
      <c r="B326" s="2" t="s">
        <v>29</v>
      </c>
      <c r="C326" s="2" t="s">
        <v>11</v>
      </c>
      <c r="D326" s="2" t="s">
        <v>26</v>
      </c>
      <c r="E326" s="2">
        <f>2</f>
        <v>2</v>
      </c>
      <c r="F326" s="2"/>
      <c r="G326" s="2">
        <f t="shared" si="5"/>
        <v>0</v>
      </c>
      <c r="H326" s="5"/>
    </row>
    <row r="327" spans="1:8" ht="25.15" customHeight="1" x14ac:dyDescent="0.2">
      <c r="A327" s="2">
        <v>6</v>
      </c>
      <c r="B327" s="2" t="s">
        <v>30</v>
      </c>
      <c r="C327" s="2" t="s">
        <v>11</v>
      </c>
      <c r="D327" s="2" t="s">
        <v>26</v>
      </c>
      <c r="E327" s="2">
        <f>3</f>
        <v>3</v>
      </c>
      <c r="F327" s="2"/>
      <c r="G327" s="2">
        <f t="shared" si="5"/>
        <v>0</v>
      </c>
      <c r="H327" s="5"/>
    </row>
    <row r="328" spans="1:8" ht="25.15" customHeight="1" x14ac:dyDescent="0.2">
      <c r="A328" s="2">
        <v>7</v>
      </c>
      <c r="B328" s="2" t="s">
        <v>41</v>
      </c>
      <c r="C328" s="2" t="s">
        <v>11</v>
      </c>
      <c r="D328" s="2" t="s">
        <v>26</v>
      </c>
      <c r="E328" s="1">
        <f>1</f>
        <v>1</v>
      </c>
      <c r="F328" s="1"/>
      <c r="G328" s="2">
        <f t="shared" si="5"/>
        <v>0</v>
      </c>
      <c r="H328" s="5"/>
    </row>
    <row r="329" spans="1:8" ht="25.15" customHeight="1" x14ac:dyDescent="0.2">
      <c r="A329" s="18" t="s">
        <v>179</v>
      </c>
      <c r="B329" s="19"/>
      <c r="C329" s="19"/>
      <c r="D329" s="20"/>
      <c r="E329" s="21"/>
      <c r="F329" s="21"/>
      <c r="G329" s="21">
        <f>SUM(G322:G328)</f>
        <v>0</v>
      </c>
      <c r="H329" s="5"/>
    </row>
    <row r="330" spans="1:8" ht="25.15" customHeight="1" x14ac:dyDescent="0.2">
      <c r="A330" s="13" t="s">
        <v>157</v>
      </c>
      <c r="B330" s="13"/>
      <c r="C330" s="13"/>
      <c r="D330" s="13"/>
      <c r="E330" s="13"/>
      <c r="F330" s="13"/>
      <c r="G330" s="13"/>
      <c r="H330" s="13"/>
    </row>
    <row r="331" spans="1:8" ht="25.15" customHeight="1" x14ac:dyDescent="0.2">
      <c r="A331" s="1" t="s">
        <v>1</v>
      </c>
      <c r="B331" s="1" t="s">
        <v>2</v>
      </c>
      <c r="C331" s="1" t="s">
        <v>3</v>
      </c>
      <c r="D331" s="1" t="s">
        <v>4</v>
      </c>
      <c r="E331" s="1" t="s">
        <v>5</v>
      </c>
      <c r="F331" s="1" t="s">
        <v>176</v>
      </c>
      <c r="G331" s="1" t="s">
        <v>177</v>
      </c>
      <c r="H331" s="1" t="s">
        <v>158</v>
      </c>
    </row>
    <row r="332" spans="1:8" ht="25.15" customHeight="1" x14ac:dyDescent="0.2">
      <c r="A332" s="2">
        <v>1</v>
      </c>
      <c r="B332" s="2" t="s">
        <v>6</v>
      </c>
      <c r="C332" s="2" t="s">
        <v>18</v>
      </c>
      <c r="D332" s="2" t="s">
        <v>8</v>
      </c>
      <c r="E332" s="2">
        <v>72</v>
      </c>
      <c r="F332" s="2"/>
      <c r="G332" s="2">
        <f>E332*F332</f>
        <v>0</v>
      </c>
      <c r="H332" s="2" t="s">
        <v>159</v>
      </c>
    </row>
    <row r="333" spans="1:8" ht="25.15" customHeight="1" x14ac:dyDescent="0.2">
      <c r="A333" s="2">
        <v>2</v>
      </c>
      <c r="B333" s="2" t="s">
        <v>6</v>
      </c>
      <c r="C333" s="2" t="s">
        <v>12</v>
      </c>
      <c r="D333" s="2" t="s">
        <v>8</v>
      </c>
      <c r="E333" s="2">
        <v>29</v>
      </c>
      <c r="F333" s="2"/>
      <c r="G333" s="2">
        <f t="shared" ref="G333:G350" si="6">E333*F333</f>
        <v>0</v>
      </c>
      <c r="H333" s="2" t="s">
        <v>159</v>
      </c>
    </row>
    <row r="334" spans="1:8" ht="25.15" customHeight="1" x14ac:dyDescent="0.2">
      <c r="A334" s="2">
        <v>3</v>
      </c>
      <c r="B334" s="2" t="s">
        <v>6</v>
      </c>
      <c r="C334" s="2" t="s">
        <v>11</v>
      </c>
      <c r="D334" s="2" t="s">
        <v>8</v>
      </c>
      <c r="E334" s="2">
        <v>4.5</v>
      </c>
      <c r="F334" s="2"/>
      <c r="G334" s="2">
        <f t="shared" si="6"/>
        <v>0</v>
      </c>
      <c r="H334" s="2" t="s">
        <v>159</v>
      </c>
    </row>
    <row r="335" spans="1:8" ht="25.15" customHeight="1" x14ac:dyDescent="0.2">
      <c r="A335" s="2">
        <v>4</v>
      </c>
      <c r="B335" s="2" t="s">
        <v>6</v>
      </c>
      <c r="C335" s="2" t="s">
        <v>13</v>
      </c>
      <c r="D335" s="2" t="s">
        <v>8</v>
      </c>
      <c r="E335" s="2">
        <f>9.5+22</f>
        <v>31.5</v>
      </c>
      <c r="F335" s="2"/>
      <c r="G335" s="2">
        <f t="shared" si="6"/>
        <v>0</v>
      </c>
      <c r="H335" s="2" t="s">
        <v>159</v>
      </c>
    </row>
    <row r="336" spans="1:8" ht="25.15" customHeight="1" x14ac:dyDescent="0.2">
      <c r="A336" s="2">
        <v>5</v>
      </c>
      <c r="B336" s="2" t="s">
        <v>6</v>
      </c>
      <c r="C336" s="2" t="s">
        <v>15</v>
      </c>
      <c r="D336" s="2" t="s">
        <v>8</v>
      </c>
      <c r="E336" s="2">
        <v>4.5</v>
      </c>
      <c r="F336" s="2"/>
      <c r="G336" s="2">
        <f t="shared" si="6"/>
        <v>0</v>
      </c>
      <c r="H336" s="2" t="s">
        <v>159</v>
      </c>
    </row>
    <row r="337" spans="1:12" ht="25.15" customHeight="1" x14ac:dyDescent="0.2">
      <c r="A337" s="2">
        <v>6</v>
      </c>
      <c r="B337" s="2" t="s">
        <v>25</v>
      </c>
      <c r="C337" s="2" t="s">
        <v>18</v>
      </c>
      <c r="D337" s="2" t="s">
        <v>26</v>
      </c>
      <c r="E337" s="2">
        <v>2</v>
      </c>
      <c r="F337" s="2"/>
      <c r="G337" s="2">
        <f t="shared" si="6"/>
        <v>0</v>
      </c>
      <c r="H337" s="2" t="s">
        <v>159</v>
      </c>
    </row>
    <row r="338" spans="1:12" ht="25.15" customHeight="1" x14ac:dyDescent="0.2">
      <c r="A338" s="2">
        <v>7</v>
      </c>
      <c r="B338" s="2" t="s">
        <v>25</v>
      </c>
      <c r="C338" s="2" t="s">
        <v>12</v>
      </c>
      <c r="D338" s="2" t="s">
        <v>26</v>
      </c>
      <c r="E338" s="2">
        <v>4</v>
      </c>
      <c r="F338" s="2"/>
      <c r="G338" s="2">
        <f t="shared" si="6"/>
        <v>0</v>
      </c>
      <c r="H338" s="2" t="s">
        <v>159</v>
      </c>
    </row>
    <row r="339" spans="1:12" ht="25.15" customHeight="1" x14ac:dyDescent="0.2">
      <c r="A339" s="2">
        <v>8</v>
      </c>
      <c r="B339" s="2" t="s">
        <v>25</v>
      </c>
      <c r="C339" s="2" t="s">
        <v>11</v>
      </c>
      <c r="D339" s="2" t="s">
        <v>26</v>
      </c>
      <c r="E339" s="2">
        <v>1</v>
      </c>
      <c r="F339" s="2"/>
      <c r="G339" s="2">
        <f t="shared" si="6"/>
        <v>0</v>
      </c>
      <c r="H339" s="2" t="s">
        <v>159</v>
      </c>
    </row>
    <row r="340" spans="1:12" ht="25.15" customHeight="1" x14ac:dyDescent="0.2">
      <c r="A340" s="2">
        <v>9</v>
      </c>
      <c r="B340" s="2" t="s">
        <v>25</v>
      </c>
      <c r="C340" s="2" t="s">
        <v>15</v>
      </c>
      <c r="D340" s="2" t="s">
        <v>26</v>
      </c>
      <c r="E340" s="2">
        <v>1</v>
      </c>
      <c r="F340" s="2"/>
      <c r="G340" s="2">
        <f t="shared" si="6"/>
        <v>0</v>
      </c>
      <c r="H340" s="2" t="s">
        <v>159</v>
      </c>
    </row>
    <row r="341" spans="1:12" ht="25.15" customHeight="1" x14ac:dyDescent="0.2">
      <c r="A341" s="2">
        <v>10</v>
      </c>
      <c r="B341" s="2" t="s">
        <v>27</v>
      </c>
      <c r="C341" s="2" t="s">
        <v>11</v>
      </c>
      <c r="D341" s="2" t="s">
        <v>26</v>
      </c>
      <c r="E341" s="2">
        <v>1</v>
      </c>
      <c r="F341" s="2"/>
      <c r="G341" s="2">
        <f t="shared" si="6"/>
        <v>0</v>
      </c>
      <c r="H341" s="2" t="s">
        <v>159</v>
      </c>
    </row>
    <row r="342" spans="1:12" ht="25.15" customHeight="1" x14ac:dyDescent="0.2">
      <c r="A342" s="2">
        <v>11</v>
      </c>
      <c r="B342" s="2" t="s">
        <v>27</v>
      </c>
      <c r="C342" s="2" t="s">
        <v>12</v>
      </c>
      <c r="D342" s="2" t="s">
        <v>26</v>
      </c>
      <c r="E342" s="2">
        <v>1</v>
      </c>
      <c r="F342" s="2"/>
      <c r="G342" s="2">
        <f t="shared" si="6"/>
        <v>0</v>
      </c>
      <c r="H342" s="2" t="s">
        <v>159</v>
      </c>
      <c r="I342" s="7"/>
      <c r="J342" s="7"/>
      <c r="K342" s="7"/>
      <c r="L342" s="7"/>
    </row>
    <row r="343" spans="1:12" ht="25.15" customHeight="1" x14ac:dyDescent="0.2">
      <c r="A343" s="2">
        <v>12</v>
      </c>
      <c r="B343" s="2" t="s">
        <v>29</v>
      </c>
      <c r="C343" s="2" t="s">
        <v>18</v>
      </c>
      <c r="D343" s="2" t="s">
        <v>26</v>
      </c>
      <c r="E343" s="2">
        <v>4</v>
      </c>
      <c r="F343" s="2"/>
      <c r="G343" s="2">
        <f t="shared" si="6"/>
        <v>0</v>
      </c>
      <c r="H343" s="2" t="s">
        <v>159</v>
      </c>
      <c r="I343" s="7"/>
      <c r="J343" s="7"/>
      <c r="K343" s="7"/>
      <c r="L343" s="7"/>
    </row>
    <row r="344" spans="1:12" ht="29.45" customHeight="1" x14ac:dyDescent="0.2">
      <c r="A344" s="2">
        <v>13</v>
      </c>
      <c r="B344" s="2" t="s">
        <v>29</v>
      </c>
      <c r="C344" s="2" t="s">
        <v>11</v>
      </c>
      <c r="D344" s="2" t="s">
        <v>26</v>
      </c>
      <c r="E344" s="2">
        <v>2</v>
      </c>
      <c r="F344" s="2"/>
      <c r="G344" s="2">
        <f t="shared" si="6"/>
        <v>0</v>
      </c>
      <c r="H344" s="2" t="s">
        <v>159</v>
      </c>
    </row>
    <row r="345" spans="1:12" ht="25.15" customHeight="1" x14ac:dyDescent="0.2">
      <c r="A345" s="2">
        <v>14</v>
      </c>
      <c r="B345" s="2" t="s">
        <v>29</v>
      </c>
      <c r="C345" s="2" t="s">
        <v>12</v>
      </c>
      <c r="D345" s="2" t="s">
        <v>26</v>
      </c>
      <c r="E345" s="2">
        <v>2</v>
      </c>
      <c r="F345" s="2"/>
      <c r="G345" s="2">
        <f t="shared" si="6"/>
        <v>0</v>
      </c>
      <c r="H345" s="2" t="s">
        <v>159</v>
      </c>
    </row>
    <row r="346" spans="1:12" ht="25.15" customHeight="1" x14ac:dyDescent="0.2">
      <c r="A346" s="2">
        <v>15</v>
      </c>
      <c r="B346" s="2" t="s">
        <v>30</v>
      </c>
      <c r="C346" s="2" t="s">
        <v>12</v>
      </c>
      <c r="D346" s="2" t="s">
        <v>26</v>
      </c>
      <c r="E346" s="2">
        <v>1</v>
      </c>
      <c r="F346" s="2"/>
      <c r="G346" s="2">
        <f t="shared" si="6"/>
        <v>0</v>
      </c>
      <c r="H346" s="2" t="s">
        <v>159</v>
      </c>
    </row>
    <row r="347" spans="1:12" ht="25.15" customHeight="1" x14ac:dyDescent="0.2">
      <c r="A347" s="2">
        <v>16</v>
      </c>
      <c r="B347" s="2" t="s">
        <v>30</v>
      </c>
      <c r="C347" s="2" t="s">
        <v>15</v>
      </c>
      <c r="D347" s="2" t="s">
        <v>26</v>
      </c>
      <c r="E347" s="2">
        <v>1</v>
      </c>
      <c r="F347" s="2"/>
      <c r="G347" s="2">
        <f t="shared" si="6"/>
        <v>0</v>
      </c>
      <c r="H347" s="2" t="s">
        <v>159</v>
      </c>
    </row>
    <row r="348" spans="1:12" ht="70.150000000000006" customHeight="1" x14ac:dyDescent="0.2">
      <c r="A348" s="2">
        <v>17</v>
      </c>
      <c r="B348" s="2" t="s">
        <v>42</v>
      </c>
      <c r="C348" s="3" t="s">
        <v>160</v>
      </c>
      <c r="D348" s="2" t="s">
        <v>26</v>
      </c>
      <c r="E348" s="2">
        <v>1</v>
      </c>
      <c r="F348" s="2"/>
      <c r="G348" s="2">
        <f t="shared" si="6"/>
        <v>0</v>
      </c>
      <c r="H348" s="2" t="s">
        <v>159</v>
      </c>
    </row>
    <row r="349" spans="1:12" ht="72.599999999999994" customHeight="1" x14ac:dyDescent="0.2">
      <c r="A349" s="2">
        <v>18</v>
      </c>
      <c r="B349" s="2" t="s">
        <v>42</v>
      </c>
      <c r="C349" s="3" t="s">
        <v>161</v>
      </c>
      <c r="D349" s="2" t="s">
        <v>26</v>
      </c>
      <c r="E349" s="2">
        <v>1</v>
      </c>
      <c r="F349" s="2"/>
      <c r="G349" s="2">
        <f t="shared" si="6"/>
        <v>0</v>
      </c>
      <c r="H349" s="2" t="s">
        <v>159</v>
      </c>
    </row>
    <row r="350" spans="1:12" ht="112.9" customHeight="1" x14ac:dyDescent="0.2">
      <c r="A350" s="2">
        <v>19</v>
      </c>
      <c r="B350" s="2" t="s">
        <v>50</v>
      </c>
      <c r="C350" s="6" t="s">
        <v>162</v>
      </c>
      <c r="D350" s="2" t="s">
        <v>26</v>
      </c>
      <c r="E350" s="2">
        <v>1</v>
      </c>
      <c r="F350" s="2"/>
      <c r="G350" s="2">
        <f t="shared" si="6"/>
        <v>0</v>
      </c>
      <c r="H350" s="2" t="s">
        <v>159</v>
      </c>
    </row>
    <row r="351" spans="1:12" ht="27.75" customHeight="1" x14ac:dyDescent="0.2">
      <c r="A351" s="18" t="s">
        <v>179</v>
      </c>
      <c r="B351" s="19"/>
      <c r="C351" s="19"/>
      <c r="D351" s="20"/>
      <c r="E351" s="25"/>
      <c r="F351" s="25"/>
      <c r="G351" s="25">
        <f>SUM(G332:G350)</f>
        <v>0</v>
      </c>
      <c r="H351" s="2"/>
    </row>
    <row r="352" spans="1:12" ht="27.75" customHeight="1" x14ac:dyDescent="0.2">
      <c r="A352" s="18" t="s">
        <v>180</v>
      </c>
      <c r="B352" s="19"/>
      <c r="C352" s="19"/>
      <c r="D352" s="20"/>
      <c r="E352" s="25"/>
      <c r="F352" s="25"/>
      <c r="G352" s="25">
        <f>G190+G319+G329+G351</f>
        <v>0</v>
      </c>
      <c r="H352" s="2"/>
    </row>
    <row r="353" spans="1:8" ht="25.15" customHeight="1" x14ac:dyDescent="0.2">
      <c r="A353" s="14" t="s">
        <v>163</v>
      </c>
      <c r="B353" s="14"/>
      <c r="C353" s="14"/>
      <c r="D353" s="14"/>
      <c r="E353" s="14"/>
      <c r="F353" s="14"/>
      <c r="G353" s="14"/>
      <c r="H353" s="14"/>
    </row>
    <row r="354" spans="1:8" ht="21.95" customHeight="1" x14ac:dyDescent="0.2">
      <c r="A354" s="15" t="s">
        <v>164</v>
      </c>
      <c r="B354" s="15"/>
      <c r="C354" s="15"/>
      <c r="D354" s="15"/>
      <c r="E354" s="15"/>
      <c r="F354" s="15"/>
      <c r="G354" s="15"/>
      <c r="H354" s="15"/>
    </row>
    <row r="355" spans="1:8" ht="21.95" customHeight="1" x14ac:dyDescent="0.2">
      <c r="A355" s="15" t="s">
        <v>165</v>
      </c>
      <c r="B355" s="15"/>
      <c r="C355" s="15"/>
      <c r="D355" s="15"/>
      <c r="E355" s="15"/>
      <c r="F355" s="15"/>
      <c r="G355" s="15"/>
      <c r="H355" s="15"/>
    </row>
    <row r="356" spans="1:8" ht="35.1" customHeight="1" x14ac:dyDescent="0.2">
      <c r="A356" s="16" t="s">
        <v>166</v>
      </c>
      <c r="B356" s="16"/>
      <c r="C356" s="16"/>
      <c r="D356" s="16"/>
      <c r="E356" s="16"/>
      <c r="F356" s="16"/>
      <c r="G356" s="16"/>
      <c r="H356" s="16"/>
    </row>
    <row r="357" spans="1:8" ht="21.95" customHeight="1" x14ac:dyDescent="0.2">
      <c r="A357" s="16" t="s">
        <v>167</v>
      </c>
      <c r="B357" s="16"/>
      <c r="C357" s="16"/>
      <c r="D357" s="16"/>
      <c r="E357" s="16"/>
      <c r="F357" s="16"/>
      <c r="G357" s="16"/>
      <c r="H357" s="16"/>
    </row>
    <row r="358" spans="1:8" ht="21.95" customHeight="1" x14ac:dyDescent="0.2">
      <c r="A358" s="15" t="s">
        <v>168</v>
      </c>
      <c r="B358" s="15"/>
      <c r="C358" s="15"/>
      <c r="D358" s="15"/>
      <c r="E358" s="15"/>
      <c r="F358" s="15"/>
      <c r="G358" s="15"/>
      <c r="H358" s="15"/>
    </row>
    <row r="359" spans="1:8" ht="21.95" customHeight="1" x14ac:dyDescent="0.2">
      <c r="A359" s="15" t="s">
        <v>169</v>
      </c>
      <c r="B359" s="15"/>
      <c r="C359" s="15"/>
      <c r="D359" s="15"/>
      <c r="E359" s="15"/>
      <c r="F359" s="15"/>
      <c r="G359" s="15"/>
      <c r="H359" s="15"/>
    </row>
    <row r="360" spans="1:8" ht="36.950000000000003" customHeight="1" x14ac:dyDescent="0.2">
      <c r="A360" s="16" t="s">
        <v>170</v>
      </c>
      <c r="B360" s="16"/>
      <c r="C360" s="16"/>
      <c r="D360" s="16"/>
      <c r="E360" s="16"/>
      <c r="F360" s="16"/>
      <c r="G360" s="16"/>
      <c r="H360" s="16"/>
    </row>
    <row r="361" spans="1:8" ht="21.95" customHeight="1" x14ac:dyDescent="0.2">
      <c r="A361" s="15" t="s">
        <v>171</v>
      </c>
      <c r="B361" s="15"/>
      <c r="C361" s="15"/>
      <c r="D361" s="15"/>
      <c r="E361" s="15"/>
      <c r="F361" s="15"/>
      <c r="G361" s="15"/>
      <c r="H361" s="15"/>
    </row>
    <row r="362" spans="1:8" ht="33.950000000000003" customHeight="1" x14ac:dyDescent="0.2">
      <c r="A362" s="16" t="s">
        <v>172</v>
      </c>
      <c r="B362" s="16"/>
      <c r="C362" s="16"/>
      <c r="D362" s="16"/>
      <c r="E362" s="16"/>
      <c r="F362" s="16"/>
      <c r="G362" s="16"/>
      <c r="H362" s="16"/>
    </row>
    <row r="363" spans="1:8" ht="20.100000000000001" customHeight="1" x14ac:dyDescent="0.2">
      <c r="A363" t="s">
        <v>173</v>
      </c>
    </row>
    <row r="364" spans="1:8" ht="21.95" customHeight="1" x14ac:dyDescent="0.2">
      <c r="A364" s="17" t="s">
        <v>174</v>
      </c>
      <c r="B364" s="17"/>
      <c r="C364" s="17"/>
      <c r="D364" s="17"/>
      <c r="E364" s="17"/>
      <c r="F364" s="17"/>
      <c r="G364" s="17"/>
      <c r="H364" s="17"/>
    </row>
    <row r="365" spans="1:8" ht="21.95" customHeight="1" x14ac:dyDescent="0.2">
      <c r="A365" s="17" t="s">
        <v>175</v>
      </c>
      <c r="B365" s="17"/>
      <c r="C365" s="17"/>
      <c r="D365" s="17"/>
      <c r="E365" s="17"/>
      <c r="F365" s="17"/>
      <c r="G365" s="17"/>
      <c r="H365" s="17"/>
    </row>
    <row r="366" spans="1:8" ht="26.1" customHeight="1" x14ac:dyDescent="0.2">
      <c r="A366" s="15"/>
      <c r="B366" s="15"/>
      <c r="C366" s="15"/>
      <c r="D366" s="15"/>
      <c r="E366" s="15"/>
      <c r="F366" s="15"/>
      <c r="G366" s="15"/>
      <c r="H366" s="15"/>
    </row>
    <row r="367" spans="1:8" ht="70.150000000000006" customHeight="1" x14ac:dyDescent="0.2"/>
    <row r="368" spans="1:8" ht="72" customHeight="1" x14ac:dyDescent="0.2"/>
    <row r="369" ht="72" customHeight="1" x14ac:dyDescent="0.2"/>
    <row r="370" ht="72" customHeight="1" x14ac:dyDescent="0.2"/>
    <row r="371" ht="72" customHeight="1" x14ac:dyDescent="0.2"/>
    <row r="372" ht="72" customHeight="1" x14ac:dyDescent="0.2"/>
    <row r="373" ht="72" customHeight="1" x14ac:dyDescent="0.2"/>
    <row r="374" ht="70.900000000000006" customHeight="1" x14ac:dyDescent="0.2"/>
    <row r="375" ht="72" customHeight="1" x14ac:dyDescent="0.2"/>
    <row r="376" ht="72" customHeight="1" x14ac:dyDescent="0.2"/>
    <row r="377" ht="49.9" customHeight="1" x14ac:dyDescent="0.2"/>
    <row r="378" ht="25.15" customHeight="1" x14ac:dyDescent="0.2"/>
    <row r="379" ht="19.899999999999999" customHeight="1" x14ac:dyDescent="0.2"/>
    <row r="380" ht="19.899999999999999" customHeight="1" x14ac:dyDescent="0.2"/>
    <row r="381" ht="19.899999999999999" customHeight="1" x14ac:dyDescent="0.2"/>
    <row r="382" ht="19.899999999999999" customHeight="1" x14ac:dyDescent="0.2"/>
    <row r="383" ht="19.899999999999999" customHeight="1" x14ac:dyDescent="0.2"/>
    <row r="384" ht="19.899999999999999" customHeight="1" x14ac:dyDescent="0.2"/>
    <row r="385" ht="19.899999999999999" customHeight="1" x14ac:dyDescent="0.2"/>
    <row r="386" ht="19.899999999999999" customHeight="1" x14ac:dyDescent="0.2"/>
    <row r="387" ht="19.899999999999999" customHeight="1" x14ac:dyDescent="0.2"/>
    <row r="388" ht="19.899999999999999" customHeight="1" x14ac:dyDescent="0.2"/>
    <row r="389" ht="19.899999999999999" customHeight="1" x14ac:dyDescent="0.2"/>
    <row r="390" ht="19.899999999999999" customHeight="1" x14ac:dyDescent="0.2"/>
    <row r="391" ht="19.899999999999999" customHeight="1" x14ac:dyDescent="0.2"/>
    <row r="392" ht="19.899999999999999" customHeight="1" x14ac:dyDescent="0.2"/>
    <row r="393" ht="19.899999999999999" customHeight="1" x14ac:dyDescent="0.2"/>
    <row r="394" ht="19.899999999999999" customHeight="1" x14ac:dyDescent="0.2"/>
    <row r="395" ht="19.899999999999999" customHeight="1" x14ac:dyDescent="0.2"/>
    <row r="396" ht="19.899999999999999" customHeight="1" x14ac:dyDescent="0.2"/>
    <row r="397" ht="19.899999999999999" customHeight="1" x14ac:dyDescent="0.2"/>
    <row r="398" ht="19.899999999999999" customHeight="1" x14ac:dyDescent="0.2"/>
    <row r="399" ht="73.900000000000006" customHeight="1" x14ac:dyDescent="0.2"/>
    <row r="400" ht="75.599999999999994" customHeight="1" x14ac:dyDescent="0.2"/>
    <row r="401" ht="74.45" customHeight="1" x14ac:dyDescent="0.2"/>
    <row r="402" ht="76.900000000000006" customHeight="1" x14ac:dyDescent="0.2"/>
    <row r="403" ht="76.900000000000006" customHeight="1" x14ac:dyDescent="0.2"/>
    <row r="404" ht="76.900000000000006" customHeight="1" x14ac:dyDescent="0.2"/>
    <row r="405" ht="72" customHeight="1" x14ac:dyDescent="0.2"/>
    <row r="406" ht="72" customHeight="1" x14ac:dyDescent="0.2"/>
    <row r="407" ht="70.150000000000006" customHeight="1" x14ac:dyDescent="0.2"/>
    <row r="408" ht="48" customHeight="1" x14ac:dyDescent="0.2"/>
    <row r="409" ht="19.899999999999999" customHeight="1" x14ac:dyDescent="0.2"/>
    <row r="410" ht="19.899999999999999" customHeight="1" x14ac:dyDescent="0.2"/>
    <row r="411" ht="19.899999999999999" customHeight="1" x14ac:dyDescent="0.2"/>
    <row r="412" ht="19.899999999999999" customHeight="1" x14ac:dyDescent="0.2"/>
    <row r="413" ht="19.899999999999999" customHeight="1" x14ac:dyDescent="0.2"/>
    <row r="414" ht="19.899999999999999" customHeight="1" x14ac:dyDescent="0.2"/>
    <row r="415" ht="19.899999999999999" customHeight="1" x14ac:dyDescent="0.2"/>
    <row r="416" ht="19.899999999999999" customHeight="1" x14ac:dyDescent="0.2"/>
    <row r="417" ht="19.899999999999999" customHeight="1" x14ac:dyDescent="0.2"/>
    <row r="418" ht="19.899999999999999" customHeight="1" x14ac:dyDescent="0.2"/>
    <row r="419" ht="19.899999999999999" customHeight="1" x14ac:dyDescent="0.2"/>
    <row r="420" ht="19.899999999999999" customHeight="1" x14ac:dyDescent="0.2"/>
    <row r="421" ht="19.899999999999999" customHeight="1" x14ac:dyDescent="0.2"/>
    <row r="422" ht="19.899999999999999" customHeight="1" x14ac:dyDescent="0.2"/>
    <row r="423" ht="19.899999999999999" customHeight="1" x14ac:dyDescent="0.2"/>
    <row r="424" ht="21" customHeight="1" x14ac:dyDescent="0.2"/>
    <row r="425" ht="21" customHeight="1" x14ac:dyDescent="0.2"/>
    <row r="426" ht="70.900000000000006" customHeight="1" x14ac:dyDescent="0.2"/>
    <row r="427" ht="79.900000000000006" customHeight="1" x14ac:dyDescent="0.2"/>
    <row r="428" ht="21" customHeight="1" x14ac:dyDescent="0.2"/>
    <row r="429" ht="21" customHeight="1" x14ac:dyDescent="0.2"/>
    <row r="430" ht="21" customHeight="1" x14ac:dyDescent="0.2"/>
    <row r="431" ht="21" customHeight="1" x14ac:dyDescent="0.2"/>
    <row r="432" ht="21" customHeight="1" x14ac:dyDescent="0.2"/>
    <row r="433" ht="21" customHeight="1" x14ac:dyDescent="0.2"/>
    <row r="434" ht="21" customHeight="1" x14ac:dyDescent="0.2"/>
    <row r="435" ht="21" customHeight="1" x14ac:dyDescent="0.2"/>
    <row r="436" ht="19.899999999999999" customHeight="1" x14ac:dyDescent="0.2"/>
    <row r="437" ht="19.899999999999999" customHeight="1" x14ac:dyDescent="0.2"/>
    <row r="438" ht="19.899999999999999" customHeight="1" x14ac:dyDescent="0.2"/>
    <row r="439" ht="74.45" customHeight="1" x14ac:dyDescent="0.2"/>
    <row r="440" ht="81" customHeight="1" x14ac:dyDescent="0.2"/>
    <row r="441" ht="73.150000000000006" customHeight="1" x14ac:dyDescent="0.2"/>
    <row r="442" ht="82.9" customHeight="1" x14ac:dyDescent="0.2"/>
    <row r="443" ht="73.150000000000006" customHeight="1" x14ac:dyDescent="0.2"/>
    <row r="444" ht="67.900000000000006" customHeight="1" x14ac:dyDescent="0.2"/>
    <row r="445" ht="77.45" customHeight="1" x14ac:dyDescent="0.2"/>
    <row r="446" ht="32.450000000000003" customHeight="1" x14ac:dyDescent="0.2"/>
    <row r="447" ht="19.899999999999999" customHeight="1" x14ac:dyDescent="0.2"/>
    <row r="448" ht="19.899999999999999" customHeight="1" x14ac:dyDescent="0.2"/>
    <row r="449" ht="19.899999999999999" customHeight="1" x14ac:dyDescent="0.2"/>
    <row r="450" ht="19.899999999999999" customHeight="1" x14ac:dyDescent="0.2"/>
    <row r="451" ht="19.899999999999999" customHeight="1" x14ac:dyDescent="0.2"/>
    <row r="452" ht="19.899999999999999" customHeight="1" x14ac:dyDescent="0.2"/>
    <row r="453" ht="19.899999999999999" customHeight="1" x14ac:dyDescent="0.2"/>
    <row r="454" ht="19.899999999999999" customHeight="1" x14ac:dyDescent="0.2"/>
    <row r="455" ht="19.899999999999999" customHeight="1" x14ac:dyDescent="0.2"/>
    <row r="456" ht="19.899999999999999" customHeight="1" x14ac:dyDescent="0.2"/>
    <row r="457" ht="19.899999999999999" customHeight="1" x14ac:dyDescent="0.2"/>
    <row r="458" ht="19.899999999999999" customHeight="1" x14ac:dyDescent="0.2"/>
    <row r="459" ht="19.899999999999999" customHeight="1" x14ac:dyDescent="0.2"/>
    <row r="460" ht="19.899999999999999" customHeight="1" x14ac:dyDescent="0.2"/>
    <row r="461" ht="19.899999999999999" customHeight="1" x14ac:dyDescent="0.2"/>
    <row r="462" ht="19.899999999999999" customHeight="1" x14ac:dyDescent="0.2"/>
    <row r="463" ht="19.899999999999999" customHeight="1" x14ac:dyDescent="0.2"/>
    <row r="464" ht="19.899999999999999" customHeight="1" x14ac:dyDescent="0.2"/>
    <row r="465" ht="19.899999999999999" customHeight="1" x14ac:dyDescent="0.2"/>
    <row r="466" ht="19.899999999999999" customHeight="1" x14ac:dyDescent="0.2"/>
    <row r="467" ht="19.899999999999999" customHeight="1" x14ac:dyDescent="0.2"/>
    <row r="468" ht="19.899999999999999" customHeight="1" x14ac:dyDescent="0.2"/>
    <row r="469" ht="19.899999999999999" customHeight="1" x14ac:dyDescent="0.2"/>
    <row r="470" ht="19.899999999999999" customHeight="1" x14ac:dyDescent="0.2"/>
    <row r="471" ht="19.899999999999999" customHeight="1" x14ac:dyDescent="0.2"/>
    <row r="472" ht="19.899999999999999" customHeight="1" x14ac:dyDescent="0.2"/>
    <row r="473" ht="19.899999999999999" customHeight="1" x14ac:dyDescent="0.2"/>
    <row r="474" ht="19.899999999999999" customHeight="1" x14ac:dyDescent="0.2"/>
    <row r="475" ht="19.899999999999999" customHeight="1" x14ac:dyDescent="0.2"/>
    <row r="476" ht="19.899999999999999" customHeight="1" x14ac:dyDescent="0.2"/>
    <row r="477" ht="19.899999999999999" customHeight="1" x14ac:dyDescent="0.2"/>
    <row r="478" ht="19.899999999999999" customHeight="1" x14ac:dyDescent="0.2"/>
    <row r="479" ht="19.899999999999999" customHeight="1" x14ac:dyDescent="0.2"/>
    <row r="480" ht="19.899999999999999" customHeight="1" x14ac:dyDescent="0.2"/>
    <row r="481" ht="19.899999999999999" customHeight="1" x14ac:dyDescent="0.2"/>
    <row r="482" ht="19.899999999999999" customHeight="1" x14ac:dyDescent="0.2"/>
    <row r="483" ht="19.899999999999999" customHeight="1" x14ac:dyDescent="0.2"/>
    <row r="484" ht="19.899999999999999" customHeight="1" x14ac:dyDescent="0.2"/>
  </sheetData>
  <autoFilter ref="A1:H189" xr:uid="{00000000-0009-0000-0000-000000000000}">
    <filterColumn colId="5" showButton="0"/>
    <filterColumn colId="6" showButton="0"/>
  </autoFilter>
  <mergeCells count="22">
    <mergeCell ref="A365:H365"/>
    <mergeCell ref="A366:H366"/>
    <mergeCell ref="A329:D329"/>
    <mergeCell ref="A319:D319"/>
    <mergeCell ref="A190:D190"/>
    <mergeCell ref="A351:D351"/>
    <mergeCell ref="A352:D352"/>
    <mergeCell ref="A359:H359"/>
    <mergeCell ref="A360:H360"/>
    <mergeCell ref="A361:H361"/>
    <mergeCell ref="A362:H362"/>
    <mergeCell ref="A364:H364"/>
    <mergeCell ref="A354:H354"/>
    <mergeCell ref="A355:H355"/>
    <mergeCell ref="A356:H356"/>
    <mergeCell ref="A357:H357"/>
    <mergeCell ref="A358:H358"/>
    <mergeCell ref="A1:H1"/>
    <mergeCell ref="A191:H191"/>
    <mergeCell ref="A320:H320"/>
    <mergeCell ref="A330:H330"/>
    <mergeCell ref="A353:H353"/>
  </mergeCells>
  <phoneticPr fontId="11" type="noConversion"/>
  <pageMargins left="0.7" right="0.7" top="0.75" bottom="0.75" header="0.3" footer="0.3"/>
  <pageSetup paperSize="9" orientation="portrait"/>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线槽及配件合计</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jiaxin an</cp:lastModifiedBy>
  <cp:lastPrinted>2024-01-18T06:06:00Z</cp:lastPrinted>
  <dcterms:created xsi:type="dcterms:W3CDTF">2021-11-24T05:50:00Z</dcterms:created>
  <dcterms:modified xsi:type="dcterms:W3CDTF">2024-02-27T04:43:07Z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F084B17B1C6141F8B84E8DC2A56F2192_13</vt:lpwstr>
  </property>
  <property fmtid="{D5CDD505-2E9C-101B-9397-08002B2CF9AE}" pid="3" name="KSOProductBuildVer">
    <vt:lpwstr>2052-12.1.0.16120</vt:lpwstr>
  </property>
</Properties>
</file>