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35" windowHeight="8687" tabRatio="933" firstSheet="1" activeTab="1"/>
  </bookViews>
  <sheets>
    <sheet name="汇总版" sheetId="1" state="hidden" r:id="rId1"/>
    <sheet name="复合管" sheetId="3" r:id="rId2"/>
    <sheet name="镀锌钢管" sheetId="4" r:id="rId3"/>
    <sheet name="铸铁管" sheetId="5" r:id="rId4"/>
    <sheet name="阀部件" sheetId="6" r:id="rId5"/>
    <sheet name="电气配管" sheetId="7" r:id="rId6"/>
    <sheet name="室外电气配管" sheetId="8" r:id="rId7"/>
    <sheet name="室外给排水管道" sheetId="9" r:id="rId8"/>
  </sheets>
  <definedNames>
    <definedName name="_xlnm._FilterDatabase" localSheetId="0" hidden="1">汇总版!$B$1:$C$20</definedName>
    <definedName name="_xlnm._FilterDatabase" localSheetId="4" hidden="1">阀部件!$B$1:$C$38</definedName>
    <definedName name="_xlnm.Print_Area" localSheetId="1">复合管!$A$1:$I$11</definedName>
    <definedName name="_xlnm._FilterDatabase" localSheetId="5" hidden="1">电气配管!$C$1:$C$12</definedName>
    <definedName name="_xlnm.Print_Area" localSheetId="5">电气配管!$A$1:$I$12</definedName>
    <definedName name="_xlnm.Print_Area" localSheetId="6">室外电气配管!$A$1:$I$3</definedName>
    <definedName name="_xlnm.Print_Area" localSheetId="7">室外给排水管道!$A$1:$I$3</definedName>
  </definedNames>
  <calcPr calcId="144525"/>
</workbook>
</file>

<file path=xl/sharedStrings.xml><?xml version="1.0" encoding="utf-8"?>
<sst xmlns="http://schemas.openxmlformats.org/spreadsheetml/2006/main" count="332" uniqueCount="109">
  <si>
    <t>序号</t>
  </si>
  <si>
    <t>名称</t>
  </si>
  <si>
    <t>规格</t>
  </si>
  <si>
    <t>单位</t>
  </si>
  <si>
    <t>数量</t>
  </si>
  <si>
    <t>单价</t>
  </si>
  <si>
    <t>合价</t>
  </si>
  <si>
    <t>备注</t>
  </si>
  <si>
    <t>复合管</t>
  </si>
  <si>
    <t>1.安装部位:管井
2.介质:给水
3.材质、规格:衬塑钢管、DN32mm
4.连接形式:螺纹连接
5.压力试验及吹、洗设计要求:符合图纸及规范要求
6.其他：含管件
（施工工序及做法符合相关技术标准、规范及设计要求）</t>
  </si>
  <si>
    <t>m</t>
  </si>
  <si>
    <t>1.安装部位:管井
2.介质:给水
3.材质、规格:衬塑钢管、DN80mm
4.连接形式:螺纹连接
5.压力试验及吹、洗设计要求:符合图纸及规范要求
6.其他：含管件
（施工工序及做法符合相关技术标准、规范及设计要求）</t>
  </si>
  <si>
    <t>1.安装部位:室内
2.介质:给水
3.材质、规格:衬塑钢管、DN50mm
4.连接形式:螺纹连接
5.压力试验及吹、洗设计要求:符合图纸及规范要求
6.其他：含管件
（施工工序及做法符合相关技术标准、规范及设计要求）</t>
  </si>
  <si>
    <t>1.安装部位:室内
2.介质:给水
3.材质、规格:衬塑钢管、DN40mm
4.连接形式:螺纹连接
5.压力试验及吹、洗设计要求:符合图纸及规范要求
6.其他：含管件
（施工工序及做法符合相关技术标准、规范及设计要求）</t>
  </si>
  <si>
    <t>1.安装部位:楼内
2.介质:给水
3.材质、规格:衬塑钢管、DN20mm
4.连接形式:螺纹连接
5.压力试验及吹、洗设计要求:符合图纸及规范要求
6.其他：含管件
（施工工序及做法符合相关技术标准、规范及设计要求）</t>
  </si>
  <si>
    <t>1.安装部位:楼内
2.介质:给水
3.材质、规格:衬塑钢管、DN25mm
4.连接形式:螺纹连接
5.压力试验及吹、洗设计要求:符合图纸及规范要求
6.其他：含管件
（施工工序及做法符合相关技术标准、规范及设计要求）</t>
  </si>
  <si>
    <t>1.安装部位:管井
2.介质:中水
3.材质、规格:衬塑钢管、DN70mm
4.连接形式:螺纹连接
5.压力试验及吹、洗设计要求:符合图纸及规范要求
6.其他：含管件
（施工工序及做法符合相关技术标准、规范及设计要求）</t>
  </si>
  <si>
    <t>铸铁管</t>
  </si>
  <si>
    <t>1.安装部位:室内
2.介质:污、废水
3.材质、规格:A型机制排水铸铁管 DN100mm
3.连接形式:法兰连接
4.压力试验及吹、洗设计要求:符合图纸及规范要求
（施工工序及做法符合相关技术标准、规范及设计要求）</t>
  </si>
  <si>
    <t>1.安装部位:室内
2.介质:污、废水
3.材质、规格:A型机制排水铸铁管 DN75mm
3.连接形式:法兰连接
4.压力试验及吹、洗设计要求:符合图纸及规范要求
（施工工序及做法符合相关技术标准、规范及设计要求）</t>
  </si>
  <si>
    <t>镀锌钢管</t>
  </si>
  <si>
    <t>1.安装部位:室内
2.介质:通气
3.材质、规格:镀锌钢管 DN80mm
3.连接形式:法兰连接
4.连接形式:法兰连接
5.压力试验及吹、洗设计要求:符合图纸及规范要求
（施工工序及做法符合相关技术标准、规范及设计要求）</t>
  </si>
  <si>
    <t>1.安装部位:室内
2.介质:通气
3.材质、规格:镀锌钢管 DN50mm
3.连接形式:法兰连接
4.连接形式:法兰连接
5.压力试验及吹、洗设计要求:符合图纸及规范要求
（施工工序及做法符合相关技术标准、规范及设计要求）</t>
  </si>
  <si>
    <t>1.安装部位:室内
2.介质:污、废水
3.材质、规格:A型机制排水铸铁管 DN50mm
3.连接形式:法兰连接
4.压力试验及吹、洗设计要求:符合图纸及规范要求
（施工工序及做法符合相关技术标准、规范及设计要求）</t>
  </si>
  <si>
    <t>1.安装部位:室内
2.介质:通气
3.材质、规格:镀锌钢管 DN100mm
3.连接形式:法兰连接
4.连接形式:法兰连接
5.压力试验及吹、洗设计要求:符合图纸及规范要求
（施工工序及做法符合相关技术标准、规范及设计要求）</t>
  </si>
  <si>
    <t>1.安装部位:管井
2.介质:给水
3.材质、规格:衬塑钢管、DN150mm
4.连接形式:卡箍连接
5.压力试验及吹、洗设计要求:符合图纸及规范要求
6.其他：含管件
（施工工序及做法符合相关技术标准、规范及设计要求）</t>
  </si>
  <si>
    <t>1.安装部位:管井
2.介质:给水
3.材质、规格:衬塑钢管、DN100mm
4.连接形式:螺纹连接
5.压力试验及吹、洗设计要求:符合图纸及规范要求
6.其他：含管件
（施工工序及做法符合相关技术标准、规范及设计要求）</t>
  </si>
  <si>
    <t>1.安装部位:管井
2.介质:中水
3.材质、规格:衬塑钢管、DN15mm
4.连接形式:螺纹连接
5.压力试验及吹、洗设计要求:符合图纸及规范要求
6.其他：含管件
（施工工序及做法符合相关技术标准、规范及设计要求）</t>
  </si>
  <si>
    <t>1.安装部位:室内
2.介质:污、废水
3.材质、规格:A型机制排水铸铁管 DN150mm
3.连接形式:法兰连接
4.连接形式:法兰连接
5.压力试验及吹、洗设计要求:符合图纸及规范要求
（施工工序及做法符合相关技术标准、规范及设计要求）</t>
  </si>
  <si>
    <t>1.安装部位:室内
2.介质:压力排水
3.规格、压力等级:镀锌钢管 DN150mm
3.连接形式:法兰连接
4.连接形式:沟槽连接
5.压力试验及吹、洗设计要求:符合图纸及规范要求
（施工工序及做法符合相关技术标准、规范及设计要求）</t>
  </si>
  <si>
    <t>管道实际壁厚</t>
  </si>
  <si>
    <t>1.安装部位:管井
2.介质:中水
3.材质、规格:衬塑钢管、DN15mm
4.连接形式:螺纹连接</t>
  </si>
  <si>
    <t>1.安装部位:楼内
2.介质:给水
3.材质、规格:衬塑钢管、DN20mm
4.连接形式:螺纹连接</t>
  </si>
  <si>
    <t>1.安装部位:楼内
2.介质:给水
3.材质、规格:衬塑钢管、DN25mm
4.连接形式:螺纹连接</t>
  </si>
  <si>
    <t>1.安装部位:管井
2.介质:给水
3.材质、规格:衬塑钢管、DN32mm
4.连接形式:螺纹连接</t>
  </si>
  <si>
    <t>1.安装部位:室内
2.介质:给水
3.材质、规格:衬塑钢管、DN40mm
4.连接形式:螺纹连接</t>
  </si>
  <si>
    <t>1.安装部位:室内
2.介质:给水
3.材质、规格:衬塑钢管、DN50mm
4.连接形式:螺纹连接</t>
  </si>
  <si>
    <t>1.安装部位:管井
2.介质:中水
3.材质、规格:衬塑钢管、DN70mm
4.连接形式:螺纹连接</t>
  </si>
  <si>
    <t>1.安装部位:管井
2.介质:给水
3.材质、规格:衬塑钢管、DN80mm
4.连接形式:螺纹连接</t>
  </si>
  <si>
    <t>1.安装部位:管井
2.介质:给水
3.材质、规格:衬塑钢管、DN100mm
4.连接形式:螺纹连接</t>
  </si>
  <si>
    <t>1.安装部位:管井
2.介质:给水
3.材质、规格:衬塑钢管、DN150mm
4.连接形式:卡箍连接</t>
  </si>
  <si>
    <t>1.安装部位:室内
2.介质:通气
3.材质、规格:镀锌钢管 DN50mm
3.连接形式:法兰连接
4.连接形式:法兰连接</t>
  </si>
  <si>
    <t>1.安装部位:室内
2.介质:通气
3.材质、规格:镀锌钢管 DN80mm
3.连接形式:法兰连接
4.连接形式:法兰连接</t>
  </si>
  <si>
    <t>1.安装部位:室内
2.介质:通气
3.材质、规格:镀锌钢管 DN100mm
3.连接形式:法兰连接
4.连接形式:法兰连接</t>
  </si>
  <si>
    <t>1.安装部位:室内
2.介质:压力排水
3.规格、压力等级:镀锌钢管 DN150mm
3.连接形式:法兰连接
4.连接形式:沟槽连接</t>
  </si>
  <si>
    <t>1.安装部位:室内
2.介质:污、废水
3.材质、规格:W型机制排水铸铁管 DN50mm
3.连接形式:法兰连接</t>
  </si>
  <si>
    <t>1.安装部位:室内
2.介质:污、废水
3.材质、规格:W型机制排水铸铁管 DN75mm
3.连接形式:法兰连接</t>
  </si>
  <si>
    <t>1.安装部位:室内
2.介质:污、废水
3.材质、规格:W型机制排水铸铁管 DN100mm
3.连接形式:法兰连接</t>
  </si>
  <si>
    <t>1.安装部位:室内
2.介质:污、废水
3.材质、规格:W型机制排水铸铁管 DN150mm
3.连接形式:法兰连接
4.连接形式:法兰连接</t>
  </si>
  <si>
    <t>水表</t>
  </si>
  <si>
    <t>1.安装部位(室内外）:数字水表
2.型号、规格:DN20</t>
  </si>
  <si>
    <t>个</t>
  </si>
  <si>
    <t>1.安装部位(室内外）:数字水表
2.型号、规格:DN25</t>
  </si>
  <si>
    <t>1.安装部位(室内外）:数字水表
2.型号、规格:DN32</t>
  </si>
  <si>
    <t>1.安装部位(室内外）:数字水表
2.型号、规格:DN40</t>
  </si>
  <si>
    <t>1.安装部位(室内外）:室内
2.型号、规格:数字水表 DN50mm
3.连接形式:法兰连接</t>
  </si>
  <si>
    <t>1.安装部位(室内外）:室内
2.型号、规格:数字水表 DN100mm
3.连接形式:法兰连接</t>
  </si>
  <si>
    <t>螺纹阀门</t>
  </si>
  <si>
    <t>1.类型:铜芯截止阀
2.规格、压力等级:DN20mm
3.连接形式:螺纹连接
4.材质：球墨铸铁，铜芯</t>
  </si>
  <si>
    <t>1.类型:铜芯截止阀
2.规格、压力等级:DN25mm
3.连接形式:螺纹连接
4.材质：球墨铸铁，铜芯</t>
  </si>
  <si>
    <t>1.类型:铜芯截止阀
2.规格、压力等级:DN32mm
3.连接形式:螺纹连接
4.材质：球墨铸铁，铜芯</t>
  </si>
  <si>
    <t>1.类型:铜芯截止阀
2.规格、压力等级:DN40mm
3.连接形式:螺纹连接
4.材质：球墨铸铁，铜芯</t>
  </si>
  <si>
    <t>1.类型:铜芯截止阀
2.规格、压力等级:DN50mm
3.连接形式:螺纹连接
4.材质：球墨铸铁，铜芯</t>
  </si>
  <si>
    <t>1.类型:铜芯截止阀
2.规格、压力等级:DN80mm
3.连接形式:螺纹连接
4.材质：球墨铸铁，铜芯</t>
  </si>
  <si>
    <t>1.类型:铜芯截止阀
2.规格、压力等级:DN100mm
3.连接形式:法兰连接
4.材质：球墨铸铁，铜芯</t>
  </si>
  <si>
    <t>1.类型:自动放气阀
2.规格、压力等级:DN25mm
3.连接形式:螺纹连接
4.材质：球墨铸铁，铜芯</t>
  </si>
  <si>
    <t>1.类型:减压阀
2.规格、压力等级:DN50mm
3.连接形式:螺纹连接
4.材质：球墨铸铁，铜芯</t>
  </si>
  <si>
    <t>1.类型:铜芯止回阀
2.规格、压力等级:DN32mm
3.连接形式:螺纹连接
4.材质：球墨铸铁，铜芯</t>
  </si>
  <si>
    <t>1.类型:铜芯止回阀
2.材质:DN50                                               3.连接形式:螺纹连接
4.材质：球墨铸铁，铜芯</t>
  </si>
  <si>
    <t>焊接法兰阀门</t>
  </si>
  <si>
    <t>1.类型:止回阀
2.规格、压力等级:DN80mm
3.连接形式:法兰连接
3.连接形式:法兰连接
4.材质：球墨铸铁，不锈钢芯</t>
  </si>
  <si>
    <t>1.材质:倒流防止器
2.型号、规格:DN20</t>
  </si>
  <si>
    <t>1.材质:倒流防止器
2.型号、规格:DN40</t>
  </si>
  <si>
    <t>1.材质:倒流防止器
2.型号、规格:DN100
3.连接形式:法兰连接</t>
  </si>
  <si>
    <t>1.类型:闸阀
2.规格、压力等级:DN100mm
3.连接形式:螺纹连接
4.材质：球墨铸铁，铜芯</t>
  </si>
  <si>
    <t>1.类型:闸阀
2.规格、压力等级:DN80mm
3.连接形式:法兰连接
3.连接形式:法兰连接
4.材质：球墨铸铁，不锈钢芯</t>
  </si>
  <si>
    <t>1.名称:橡胶软接头
2.规格:DN32</t>
  </si>
  <si>
    <t>1.类型:橡胶软接头
2.规格、压力等级:DN80mm
3.连接形式:法兰连接
3.连接形式:法兰连接</t>
  </si>
  <si>
    <t>1.类型:铜芯防护闸阀
2.规格、压力等级:DN40mm
3.连接形式:螺纹连接
4.材质：球墨铸铁，铜芯</t>
  </si>
  <si>
    <t>1.类型:铜芯防护闸阀
2.规格、压力等级:DN50mm
3.连接形式:螺纹连接
4.材质：球墨铸铁，铜芯</t>
  </si>
  <si>
    <t>1.类型:铜芯防护闸阀
2.规格、压力等级:DN100mm
3.连接形式:卡箍连接
4.材质：球墨铸铁，铜芯</t>
  </si>
  <si>
    <t>1.类型:真空破坏器
2.规格、压力等级:DN40mm
3.连接形式:螺纹连接</t>
  </si>
  <si>
    <t>排水附件</t>
  </si>
  <si>
    <t>1.名称:带网框地漏
2.型号、规格:DN100</t>
  </si>
  <si>
    <t>1.型号、规格:DN100地漏</t>
  </si>
  <si>
    <t>1.型号、规格:DN100车库密闭地漏</t>
  </si>
  <si>
    <t>1.型号、规格:DN75地漏</t>
  </si>
  <si>
    <t>1.名称:皮带水嘴（人防）
2.安装方式:螺纹连接</t>
  </si>
  <si>
    <t>1.名称:清扫口
2.材质:成品
3.型号、规格:DN100</t>
  </si>
  <si>
    <t>压力仪表</t>
  </si>
  <si>
    <t>1.名称:压力表
2.形式：普通</t>
  </si>
  <si>
    <t>台</t>
  </si>
  <si>
    <t>配管</t>
  </si>
  <si>
    <t>1.名称:电气配管
2.材质:焊接钢管
3.规格:SC100
4.配置形式:明配</t>
  </si>
  <si>
    <t>1.名称:电气配管
2.材质:焊接钢管
3.规格:SC70
4.配置形式:明配</t>
  </si>
  <si>
    <t>1.名称:电气配管
2.材质:焊接钢管
3.规格:SC50
4.配置形式:明配</t>
  </si>
  <si>
    <t>1.名称:电气配管
2.材质:焊接钢管
3.规格:SC40
4.配置形式:明配</t>
  </si>
  <si>
    <t>1.名称:电气配管
2.材质:焊接钢管
3.规格:SC32
4.配置形式:明配</t>
  </si>
  <si>
    <t>1.名称:电气配管
2.材质:焊接钢管
3.规格:SC25
4.配置形式:明配</t>
  </si>
  <si>
    <t>1.名称:电气配管
2.材质:焊接钢管
3.规格:SC20
4.配置形式:明配</t>
  </si>
  <si>
    <t>1.名称:电气配管
2.材质:镀锌钢管
3.规格:RC40
4.配置形式:明配</t>
  </si>
  <si>
    <t>1.名称:电气配管
2.材质:镀锌钢管
3.规格:RC32
4.配置形式:明配</t>
  </si>
  <si>
    <t>1.名称:电气配管
2.材质:镀锌钢管
3.规格:RC25
4.配置形式:明配</t>
  </si>
  <si>
    <t>1.名称:电气配管
2.材质:镀锌钢管
3.规格:RC20
4.配置形式:明配</t>
  </si>
  <si>
    <t>1.名称:电气配管
2.材质:焊接钢管
3.规格:SC25
4.埋地</t>
  </si>
  <si>
    <t>1.名称:电气配管
2.材质:焊接钢管
3.规格:SC150
4.埋地</t>
  </si>
  <si>
    <t>1.安装部位:室外
2.介质:中水
3.材质、规格:铸铁管DN50
4.连接形式:承插式
5.接口材料:橡胶圈接口
埋地安装</t>
  </si>
  <si>
    <t>1.安装部位:室外
2.介质:中水
3.材质、规格:铸铁管 DN100
4.连接形式:承插式
5.接口材料:橡胶圈接口
埋地安装</t>
  </si>
  <si>
    <t>133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</si>
</sst>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2" borderId="3" xfId="49" applyFont="1" applyFill="1" applyBorder="1" applyAlignment="1">
      <alignment horizontal="righ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vertical="center" wrapText="1"/>
    </xf>
    <xf numFmtId="0" fontId="2" fillId="2" borderId="6" xfId="49" applyNumberFormat="1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vertical="center" wrapText="1"/>
    </xf>
    <xf numFmtId="0" fontId="2" fillId="2" borderId="1" xfId="49" applyFont="1" applyFill="1" applyBorder="1" applyAlignment="1">
      <alignment horizontal="right" vertical="center" wrapText="1"/>
    </xf>
    <xf numFmtId="0" fontId="3" fillId="0" borderId="0" xfId="49" applyFont="1" applyFill="1" applyAlignment="1"/>
    <xf numFmtId="0" fontId="4" fillId="0" borderId="0" xfId="0" applyFont="1">
      <alignment vertical="center"/>
    </xf>
    <xf numFmtId="0" fontId="1" fillId="0" borderId="2" xfId="49" applyFont="1" applyBorder="1" applyAlignment="1">
      <alignment horizontal="center" vertical="center"/>
    </xf>
    <xf numFmtId="0" fontId="2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left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right" vertical="center" wrapText="1"/>
    </xf>
    <xf numFmtId="0" fontId="2" fillId="0" borderId="3" xfId="49" applyFont="1" applyFill="1" applyBorder="1" applyAlignment="1">
      <alignment horizontal="right" vertical="center" wrapText="1"/>
    </xf>
    <xf numFmtId="0" fontId="3" fillId="0" borderId="0" xfId="49" applyFill="1"/>
    <xf numFmtId="0" fontId="2" fillId="0" borderId="7" xfId="49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3" fillId="0" borderId="0" xfId="49"/>
    <xf numFmtId="0" fontId="3" fillId="0" borderId="2" xfId="49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518160</xdr:colOff>
      <xdr:row>12</xdr:row>
      <xdr:rowOff>22860</xdr:rowOff>
    </xdr:from>
    <xdr:to>
      <xdr:col>12</xdr:col>
      <xdr:colOff>434340</xdr:colOff>
      <xdr:row>46</xdr:row>
      <xdr:rowOff>83820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9700" y="6398260"/>
          <a:ext cx="6957060" cy="6278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43"/>
  <sheetViews>
    <sheetView workbookViewId="0">
      <selection activeCell="C25" sqref="C25"/>
    </sheetView>
  </sheetViews>
  <sheetFormatPr defaultColWidth="9" defaultRowHeight="14.4"/>
  <cols>
    <col min="1" max="1" width="5.77777777777778" style="32" customWidth="1"/>
    <col min="2" max="2" width="13.3333333333333" style="32" customWidth="1"/>
    <col min="3" max="3" width="46.4444444444444" style="32" customWidth="1"/>
    <col min="4" max="4" width="11.1111111111111" style="32" customWidth="1"/>
    <col min="5" max="5" width="8.14814814814815" style="32" customWidth="1"/>
    <col min="6" max="6" width="7.66666666666667" style="32" customWidth="1"/>
    <col min="7" max="7" width="8.55555555555556" style="32" customWidth="1"/>
    <col min="8" max="8" width="12.4444444444444" style="32" customWidth="1"/>
    <col min="9" max="9" width="9.66666666666667"/>
  </cols>
  <sheetData>
    <row r="1" spans="1:8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</row>
    <row r="2" s="31" customFormat="1" ht="75.6" hidden="1" spans="1:9">
      <c r="A2" s="23">
        <v>1</v>
      </c>
      <c r="B2" s="24" t="s">
        <v>8</v>
      </c>
      <c r="C2" s="24" t="s">
        <v>9</v>
      </c>
      <c r="D2" s="25" t="s">
        <v>10</v>
      </c>
      <c r="E2" s="25">
        <f>19.4+44.416+19.3</f>
        <v>83.116</v>
      </c>
      <c r="F2" s="27"/>
      <c r="G2" s="27"/>
      <c r="H2" s="30"/>
      <c r="I2" s="31">
        <v>1014.724</v>
      </c>
    </row>
    <row r="3" s="31" customFormat="1" ht="75.6" hidden="1" spans="1:8">
      <c r="A3" s="23">
        <v>2</v>
      </c>
      <c r="B3" s="24" t="s">
        <v>8</v>
      </c>
      <c r="C3" s="24" t="s">
        <v>11</v>
      </c>
      <c r="D3" s="25" t="s">
        <v>10</v>
      </c>
      <c r="E3" s="25">
        <f>34.5+36.2+11.9+39.5</f>
        <v>122.1</v>
      </c>
      <c r="F3" s="27"/>
      <c r="G3" s="27"/>
      <c r="H3" s="30"/>
    </row>
    <row r="4" s="31" customFormat="1" ht="75.6" hidden="1" spans="1:8">
      <c r="A4" s="23">
        <v>11</v>
      </c>
      <c r="B4" s="24" t="s">
        <v>8</v>
      </c>
      <c r="C4" s="24" t="s">
        <v>12</v>
      </c>
      <c r="D4" s="25" t="s">
        <v>10</v>
      </c>
      <c r="E4" s="26">
        <f>13.417+6.7+94.45+56.3</f>
        <v>170.867</v>
      </c>
      <c r="F4" s="27"/>
      <c r="G4" s="27"/>
      <c r="H4" s="30"/>
    </row>
    <row r="5" s="31" customFormat="1" ht="75.6" hidden="1" spans="1:8">
      <c r="A5" s="23">
        <v>12</v>
      </c>
      <c r="B5" s="24" t="s">
        <v>8</v>
      </c>
      <c r="C5" s="24" t="s">
        <v>13</v>
      </c>
      <c r="D5" s="25" t="s">
        <v>10</v>
      </c>
      <c r="E5" s="26">
        <f>77.256+6.9+87.56+38.1+56</f>
        <v>265.816</v>
      </c>
      <c r="F5" s="27"/>
      <c r="G5" s="27"/>
      <c r="H5" s="30"/>
    </row>
    <row r="6" s="31" customFormat="1" ht="75.6" hidden="1" spans="1:8">
      <c r="A6" s="23">
        <v>30</v>
      </c>
      <c r="B6" s="24" t="s">
        <v>8</v>
      </c>
      <c r="C6" s="24" t="s">
        <v>14</v>
      </c>
      <c r="D6" s="25" t="s">
        <v>10</v>
      </c>
      <c r="E6" s="26">
        <v>37.76</v>
      </c>
      <c r="F6" s="27"/>
      <c r="G6" s="27"/>
      <c r="H6" s="30"/>
    </row>
    <row r="7" s="31" customFormat="1" ht="75.6" hidden="1" spans="1:8">
      <c r="A7" s="23">
        <v>31</v>
      </c>
      <c r="B7" s="24" t="s">
        <v>8</v>
      </c>
      <c r="C7" s="24" t="s">
        <v>15</v>
      </c>
      <c r="D7" s="25" t="s">
        <v>10</v>
      </c>
      <c r="E7" s="26">
        <f>27.25+8.2+120</f>
        <v>155.45</v>
      </c>
      <c r="F7" s="27"/>
      <c r="G7" s="27"/>
      <c r="H7" s="30"/>
    </row>
    <row r="8" s="31" customFormat="1" ht="75.6" hidden="1" spans="1:8">
      <c r="A8" s="23">
        <v>44</v>
      </c>
      <c r="B8" s="24" t="s">
        <v>8</v>
      </c>
      <c r="C8" s="24" t="s">
        <v>16</v>
      </c>
      <c r="D8" s="25" t="s">
        <v>10</v>
      </c>
      <c r="E8" s="26">
        <v>16.4</v>
      </c>
      <c r="F8" s="27"/>
      <c r="G8" s="27"/>
      <c r="H8" s="30"/>
    </row>
    <row r="9" ht="64.8" spans="1:9">
      <c r="A9" s="9">
        <v>73</v>
      </c>
      <c r="B9" s="10" t="s">
        <v>17</v>
      </c>
      <c r="C9" s="10" t="s">
        <v>18</v>
      </c>
      <c r="D9" s="11" t="s">
        <v>10</v>
      </c>
      <c r="E9" s="13">
        <f>771.87+43.04</f>
        <v>814.91</v>
      </c>
      <c r="F9" s="20"/>
      <c r="G9" s="20"/>
      <c r="H9" s="21"/>
      <c r="I9">
        <v>1012.609</v>
      </c>
    </row>
    <row r="10" ht="64.8" spans="1:8">
      <c r="A10" s="9">
        <v>74</v>
      </c>
      <c r="B10" s="10" t="s">
        <v>17</v>
      </c>
      <c r="C10" s="10" t="s">
        <v>19</v>
      </c>
      <c r="D10" s="11" t="s">
        <v>10</v>
      </c>
      <c r="E10" s="13">
        <v>182.81</v>
      </c>
      <c r="F10" s="20"/>
      <c r="G10" s="20"/>
      <c r="H10" s="21"/>
    </row>
    <row r="11" ht="75.6" hidden="1" spans="1:9">
      <c r="A11" s="9">
        <v>75</v>
      </c>
      <c r="B11" s="10" t="s">
        <v>20</v>
      </c>
      <c r="C11" s="10" t="s">
        <v>21</v>
      </c>
      <c r="D11" s="11" t="s">
        <v>10</v>
      </c>
      <c r="E11" s="13">
        <f>32.6+188</f>
        <v>220.6</v>
      </c>
      <c r="F11" s="20"/>
      <c r="G11" s="20"/>
      <c r="H11" s="21"/>
      <c r="I11">
        <v>561.326</v>
      </c>
    </row>
    <row r="12" ht="75.6" hidden="1" spans="1:8">
      <c r="A12" s="9">
        <v>76</v>
      </c>
      <c r="B12" s="10" t="s">
        <v>20</v>
      </c>
      <c r="C12" s="10" t="s">
        <v>22</v>
      </c>
      <c r="D12" s="11" t="s">
        <v>10</v>
      </c>
      <c r="E12" s="13">
        <v>187.65</v>
      </c>
      <c r="F12" s="20"/>
      <c r="G12" s="20"/>
      <c r="H12" s="21"/>
    </row>
    <row r="13" ht="64.8" spans="1:8">
      <c r="A13" s="9">
        <v>82</v>
      </c>
      <c r="B13" s="10" t="s">
        <v>17</v>
      </c>
      <c r="C13" s="10" t="s">
        <v>23</v>
      </c>
      <c r="D13" s="11" t="s">
        <v>10</v>
      </c>
      <c r="E13" s="13">
        <v>8.47</v>
      </c>
      <c r="F13" s="20"/>
      <c r="G13" s="20"/>
      <c r="H13" s="21"/>
    </row>
    <row r="14" ht="75.6" hidden="1" spans="1:8">
      <c r="A14" s="9">
        <v>89</v>
      </c>
      <c r="B14" s="10" t="s">
        <v>20</v>
      </c>
      <c r="C14" s="10" t="s">
        <v>24</v>
      </c>
      <c r="D14" s="11" t="s">
        <v>10</v>
      </c>
      <c r="E14" s="13">
        <f>26.5+123</f>
        <v>149.5</v>
      </c>
      <c r="F14" s="20"/>
      <c r="G14" s="20"/>
      <c r="H14" s="21"/>
    </row>
    <row r="15" hidden="1"/>
    <row r="16" s="31" customFormat="1" ht="75.6" hidden="1" spans="1:8">
      <c r="A16" s="23">
        <v>1</v>
      </c>
      <c r="B16" s="24" t="s">
        <v>8</v>
      </c>
      <c r="C16" s="24" t="s">
        <v>25</v>
      </c>
      <c r="D16" s="25" t="s">
        <v>10</v>
      </c>
      <c r="E16" s="26">
        <v>30.9</v>
      </c>
      <c r="F16" s="27"/>
      <c r="G16" s="27"/>
      <c r="H16" s="30"/>
    </row>
    <row r="17" s="31" customFormat="1" ht="75.6" hidden="1" spans="1:8">
      <c r="A17" s="23">
        <v>2</v>
      </c>
      <c r="B17" s="24" t="s">
        <v>8</v>
      </c>
      <c r="C17" s="24" t="s">
        <v>26</v>
      </c>
      <c r="D17" s="25" t="s">
        <v>10</v>
      </c>
      <c r="E17" s="26">
        <f>47.045+58.77</f>
        <v>105.815</v>
      </c>
      <c r="F17" s="27"/>
      <c r="G17" s="27"/>
      <c r="H17" s="30"/>
    </row>
    <row r="18" s="31" customFormat="1" ht="75.6" hidden="1" spans="1:8">
      <c r="A18" s="23">
        <v>40</v>
      </c>
      <c r="B18" s="24" t="s">
        <v>8</v>
      </c>
      <c r="C18" s="24" t="s">
        <v>27</v>
      </c>
      <c r="D18" s="25" t="s">
        <v>10</v>
      </c>
      <c r="E18" s="26">
        <v>26.5</v>
      </c>
      <c r="F18" s="27"/>
      <c r="G18" s="27"/>
      <c r="H18" s="30"/>
    </row>
    <row r="19" ht="75.6" spans="1:8">
      <c r="A19" s="9">
        <v>46</v>
      </c>
      <c r="B19" s="10" t="s">
        <v>17</v>
      </c>
      <c r="C19" s="10" t="s">
        <v>28</v>
      </c>
      <c r="D19" s="11" t="s">
        <v>10</v>
      </c>
      <c r="E19" s="13">
        <v>6.419</v>
      </c>
      <c r="F19" s="20"/>
      <c r="G19" s="20"/>
      <c r="H19" s="21"/>
    </row>
    <row r="20" ht="75.6" hidden="1" spans="1:8">
      <c r="A20" s="9">
        <v>62</v>
      </c>
      <c r="B20" s="10" t="s">
        <v>20</v>
      </c>
      <c r="C20" s="10" t="s">
        <v>29</v>
      </c>
      <c r="D20" s="11" t="s">
        <v>10</v>
      </c>
      <c r="E20" s="13">
        <v>3.576</v>
      </c>
      <c r="F20" s="20"/>
      <c r="G20" s="20"/>
      <c r="H20" s="21"/>
    </row>
    <row r="21" s="31" customFormat="1" spans="1:8">
      <c r="A21" s="29"/>
      <c r="B21" s="29"/>
      <c r="C21" s="29"/>
      <c r="D21" s="29"/>
      <c r="E21" s="29"/>
      <c r="F21" s="29"/>
      <c r="G21" s="29"/>
      <c r="H21" s="29"/>
    </row>
    <row r="22" s="31" customFormat="1" spans="1:8">
      <c r="A22" s="29"/>
      <c r="B22" s="29"/>
      <c r="C22" s="29"/>
      <c r="D22" s="29"/>
      <c r="E22" s="29"/>
      <c r="F22" s="29"/>
      <c r="G22" s="29"/>
      <c r="H22" s="29"/>
    </row>
    <row r="23" s="31" customFormat="1" spans="1:8">
      <c r="A23" s="29"/>
      <c r="B23" s="29"/>
      <c r="C23" s="29"/>
      <c r="D23" s="29"/>
      <c r="E23" s="29"/>
      <c r="F23" s="29"/>
      <c r="G23" s="29"/>
      <c r="H23" s="29"/>
    </row>
    <row r="24" s="31" customFormat="1" spans="1:8">
      <c r="A24" s="29"/>
      <c r="B24" s="29"/>
      <c r="C24" s="29"/>
      <c r="D24" s="29"/>
      <c r="E24" s="29"/>
      <c r="F24" s="29"/>
      <c r="G24" s="29"/>
      <c r="H24" s="29"/>
    </row>
    <row r="25" s="31" customFormat="1" spans="1:8">
      <c r="A25" s="29"/>
      <c r="B25" s="29"/>
      <c r="C25" s="29"/>
      <c r="D25" s="29"/>
      <c r="E25" s="29"/>
      <c r="F25" s="29"/>
      <c r="G25" s="29"/>
      <c r="H25" s="29"/>
    </row>
    <row r="26" s="31" customFormat="1" spans="1:8">
      <c r="A26" s="29"/>
      <c r="B26" s="29"/>
      <c r="C26" s="29"/>
      <c r="D26" s="29"/>
      <c r="E26" s="29"/>
      <c r="F26" s="29"/>
      <c r="G26" s="29"/>
      <c r="H26" s="29"/>
    </row>
    <row r="27" s="31" customFormat="1" spans="1:8">
      <c r="A27" s="29"/>
      <c r="B27" s="29"/>
      <c r="C27" s="29"/>
      <c r="D27" s="29"/>
      <c r="E27" s="29"/>
      <c r="F27" s="29"/>
      <c r="G27" s="29"/>
      <c r="H27" s="29"/>
    </row>
    <row r="28" s="31" customFormat="1" spans="1:8">
      <c r="A28" s="29"/>
      <c r="B28" s="29"/>
      <c r="C28" s="29"/>
      <c r="D28" s="29"/>
      <c r="E28" s="29"/>
      <c r="F28" s="29"/>
      <c r="G28" s="29"/>
      <c r="H28" s="29"/>
    </row>
    <row r="29" s="31" customFormat="1" spans="1:8">
      <c r="A29" s="29"/>
      <c r="B29" s="29"/>
      <c r="C29" s="29"/>
      <c r="D29" s="29"/>
      <c r="E29" s="29"/>
      <c r="F29" s="29"/>
      <c r="G29" s="29"/>
      <c r="H29" s="29"/>
    </row>
    <row r="30" s="31" customFormat="1" spans="1:8">
      <c r="A30" s="29"/>
      <c r="B30" s="29"/>
      <c r="C30" s="29"/>
      <c r="D30" s="29"/>
      <c r="E30" s="29"/>
      <c r="F30" s="29"/>
      <c r="G30" s="29"/>
      <c r="H30" s="29"/>
    </row>
    <row r="31" s="31" customFormat="1" spans="1:8">
      <c r="A31" s="29"/>
      <c r="B31" s="29"/>
      <c r="C31" s="29"/>
      <c r="D31" s="29"/>
      <c r="E31" s="29"/>
      <c r="F31" s="29"/>
      <c r="G31" s="29"/>
      <c r="H31" s="29"/>
    </row>
    <row r="32" s="31" customFormat="1" spans="1:8">
      <c r="A32" s="29"/>
      <c r="B32" s="29"/>
      <c r="C32" s="29"/>
      <c r="D32" s="29"/>
      <c r="E32" s="29"/>
      <c r="F32" s="29"/>
      <c r="G32" s="29"/>
      <c r="H32" s="29"/>
    </row>
    <row r="33" s="31" customFormat="1" spans="1:8">
      <c r="A33" s="29"/>
      <c r="B33" s="29"/>
      <c r="C33" s="29"/>
      <c r="D33" s="29"/>
      <c r="E33" s="29"/>
      <c r="F33" s="29"/>
      <c r="G33" s="29"/>
      <c r="H33" s="29"/>
    </row>
    <row r="34" s="31" customFormat="1" spans="1:8">
      <c r="A34" s="29"/>
      <c r="B34" s="29"/>
      <c r="C34" s="29"/>
      <c r="D34" s="29"/>
      <c r="E34" s="29"/>
      <c r="F34" s="29"/>
      <c r="G34" s="29"/>
      <c r="H34" s="29"/>
    </row>
    <row r="35" s="31" customFormat="1" spans="1:8">
      <c r="A35" s="29"/>
      <c r="B35" s="29"/>
      <c r="C35" s="29"/>
      <c r="D35" s="29"/>
      <c r="E35" s="29"/>
      <c r="F35" s="29"/>
      <c r="G35" s="29"/>
      <c r="H35" s="29"/>
    </row>
    <row r="36" s="31" customFormat="1" spans="1:8">
      <c r="A36" s="29"/>
      <c r="B36" s="29"/>
      <c r="C36" s="29"/>
      <c r="D36" s="29"/>
      <c r="E36" s="29"/>
      <c r="F36" s="29"/>
      <c r="G36" s="29"/>
      <c r="H36" s="29"/>
    </row>
    <row r="37" s="31" customFormat="1" spans="1:8">
      <c r="A37" s="29"/>
      <c r="B37" s="29"/>
      <c r="C37" s="29"/>
      <c r="D37" s="29"/>
      <c r="E37" s="29"/>
      <c r="F37" s="29"/>
      <c r="G37" s="29"/>
      <c r="H37" s="29"/>
    </row>
    <row r="38" s="31" customFormat="1" spans="1:8">
      <c r="A38" s="29"/>
      <c r="B38" s="29"/>
      <c r="C38" s="29"/>
      <c r="D38" s="29"/>
      <c r="E38" s="29"/>
      <c r="F38" s="29"/>
      <c r="G38" s="29"/>
      <c r="H38" s="29"/>
    </row>
    <row r="39" s="31" customFormat="1" spans="1:8">
      <c r="A39" s="29"/>
      <c r="B39" s="29"/>
      <c r="C39" s="29"/>
      <c r="D39" s="29"/>
      <c r="E39" s="29"/>
      <c r="F39" s="29"/>
      <c r="G39" s="29"/>
      <c r="H39" s="29"/>
    </row>
    <row r="40" s="31" customFormat="1" spans="1:8">
      <c r="A40" s="29"/>
      <c r="B40" s="29"/>
      <c r="C40" s="29"/>
      <c r="D40" s="29"/>
      <c r="E40" s="29"/>
      <c r="F40" s="29"/>
      <c r="G40" s="29"/>
      <c r="H40" s="29"/>
    </row>
    <row r="41" s="31" customFormat="1" spans="1:8">
      <c r="A41" s="29"/>
      <c r="B41" s="29"/>
      <c r="C41" s="29"/>
      <c r="D41" s="29"/>
      <c r="E41" s="29"/>
      <c r="F41" s="29"/>
      <c r="G41" s="29"/>
      <c r="H41" s="29"/>
    </row>
    <row r="42" s="31" customFormat="1" spans="1:8">
      <c r="A42" s="29"/>
      <c r="B42" s="29"/>
      <c r="C42" s="29"/>
      <c r="D42" s="29"/>
      <c r="E42" s="29"/>
      <c r="F42" s="29"/>
      <c r="G42" s="29"/>
      <c r="H42" s="29"/>
    </row>
    <row r="43" s="31" customFormat="1" spans="1:8">
      <c r="A43" s="29"/>
      <c r="B43" s="29"/>
      <c r="C43" s="29"/>
      <c r="D43" s="29"/>
      <c r="E43" s="29"/>
      <c r="F43" s="29"/>
      <c r="G43" s="29"/>
      <c r="H43" s="29"/>
    </row>
  </sheetData>
  <autoFilter ref="B1:C20">
    <filterColumn colId="0">
      <customFilters>
        <customFilter operator="equal" val="铸铁管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view="pageBreakPreview" zoomScaleNormal="100" topLeftCell="A2" workbookViewId="0">
      <selection activeCell="J3" sqref="J3"/>
    </sheetView>
  </sheetViews>
  <sheetFormatPr defaultColWidth="9" defaultRowHeight="14.4"/>
  <cols>
    <col min="1" max="1" width="5.55555555555556" customWidth="1"/>
    <col min="2" max="2" width="7.44444444444444" customWidth="1"/>
    <col min="3" max="3" width="25.2222222222222" customWidth="1"/>
    <col min="4" max="4" width="6.88888888888889" customWidth="1"/>
    <col min="5" max="5" width="7.55555555555556" customWidth="1"/>
  </cols>
  <sheetData>
    <row r="1" s="18" customFormat="1" ht="34" customHeight="1" spans="1:9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3" t="s">
        <v>30</v>
      </c>
      <c r="I1" s="19" t="s">
        <v>7</v>
      </c>
    </row>
    <row r="2" ht="43.2" spans="1:9">
      <c r="A2" s="23">
        <v>1</v>
      </c>
      <c r="B2" s="24" t="s">
        <v>8</v>
      </c>
      <c r="C2" s="24" t="s">
        <v>31</v>
      </c>
      <c r="D2" s="25" t="s">
        <v>10</v>
      </c>
      <c r="E2" s="26">
        <v>26.5</v>
      </c>
      <c r="F2" s="27"/>
      <c r="G2" s="27">
        <f>E2*F2</f>
        <v>0</v>
      </c>
      <c r="H2" s="28"/>
      <c r="I2" s="30"/>
    </row>
    <row r="3" ht="43.2" spans="1:9">
      <c r="A3" s="23">
        <v>2</v>
      </c>
      <c r="B3" s="24" t="s">
        <v>8</v>
      </c>
      <c r="C3" s="24" t="s">
        <v>32</v>
      </c>
      <c r="D3" s="25" t="s">
        <v>10</v>
      </c>
      <c r="E3" s="26">
        <v>37.76</v>
      </c>
      <c r="F3" s="27"/>
      <c r="G3" s="27">
        <f t="shared" ref="G3:G11" si="0">E3*F3</f>
        <v>0</v>
      </c>
      <c r="H3" s="28"/>
      <c r="I3" s="30"/>
    </row>
    <row r="4" ht="43.2" spans="1:9">
      <c r="A4" s="23">
        <v>3</v>
      </c>
      <c r="B4" s="24" t="s">
        <v>8</v>
      </c>
      <c r="C4" s="24" t="s">
        <v>33</v>
      </c>
      <c r="D4" s="25" t="s">
        <v>10</v>
      </c>
      <c r="E4" s="26">
        <v>155.45</v>
      </c>
      <c r="F4" s="27"/>
      <c r="G4" s="27">
        <f t="shared" si="0"/>
        <v>0</v>
      </c>
      <c r="H4" s="28"/>
      <c r="I4" s="30"/>
    </row>
    <row r="5" ht="43.2" spans="1:9">
      <c r="A5" s="23">
        <v>4</v>
      </c>
      <c r="B5" s="24" t="s">
        <v>8</v>
      </c>
      <c r="C5" s="24" t="s">
        <v>34</v>
      </c>
      <c r="D5" s="25" t="s">
        <v>10</v>
      </c>
      <c r="E5" s="25">
        <v>83.116</v>
      </c>
      <c r="F5" s="27"/>
      <c r="G5" s="27">
        <f t="shared" si="0"/>
        <v>0</v>
      </c>
      <c r="H5" s="28"/>
      <c r="I5" s="30"/>
    </row>
    <row r="6" ht="43.2" spans="1:9">
      <c r="A6" s="23">
        <v>5</v>
      </c>
      <c r="B6" s="24" t="s">
        <v>8</v>
      </c>
      <c r="C6" s="24" t="s">
        <v>35</v>
      </c>
      <c r="D6" s="25" t="s">
        <v>10</v>
      </c>
      <c r="E6" s="26">
        <v>265.816</v>
      </c>
      <c r="F6" s="27"/>
      <c r="G6" s="27">
        <f t="shared" si="0"/>
        <v>0</v>
      </c>
      <c r="H6" s="28"/>
      <c r="I6" s="30"/>
    </row>
    <row r="7" ht="43.2" spans="1:9">
      <c r="A7" s="23">
        <v>6</v>
      </c>
      <c r="B7" s="24" t="s">
        <v>8</v>
      </c>
      <c r="C7" s="24" t="s">
        <v>36</v>
      </c>
      <c r="D7" s="25" t="s">
        <v>10</v>
      </c>
      <c r="E7" s="26">
        <v>170.867</v>
      </c>
      <c r="F7" s="27"/>
      <c r="G7" s="27">
        <f t="shared" si="0"/>
        <v>0</v>
      </c>
      <c r="H7" s="28"/>
      <c r="I7" s="30"/>
    </row>
    <row r="8" ht="43.2" spans="1:9">
      <c r="A8" s="23">
        <v>7</v>
      </c>
      <c r="B8" s="24" t="s">
        <v>8</v>
      </c>
      <c r="C8" s="24" t="s">
        <v>37</v>
      </c>
      <c r="D8" s="25" t="s">
        <v>10</v>
      </c>
      <c r="E8" s="26">
        <v>16.4</v>
      </c>
      <c r="F8" s="27"/>
      <c r="G8" s="27">
        <f t="shared" si="0"/>
        <v>0</v>
      </c>
      <c r="H8" s="28"/>
      <c r="I8" s="30"/>
    </row>
    <row r="9" ht="43.2" spans="1:9">
      <c r="A9" s="23">
        <v>8</v>
      </c>
      <c r="B9" s="24" t="s">
        <v>8</v>
      </c>
      <c r="C9" s="24" t="s">
        <v>38</v>
      </c>
      <c r="D9" s="25" t="s">
        <v>10</v>
      </c>
      <c r="E9" s="25">
        <v>122.1</v>
      </c>
      <c r="F9" s="27"/>
      <c r="G9" s="27">
        <f t="shared" si="0"/>
        <v>0</v>
      </c>
      <c r="H9" s="28"/>
      <c r="I9" s="30"/>
    </row>
    <row r="10" ht="54" spans="1:9">
      <c r="A10" s="23">
        <v>9</v>
      </c>
      <c r="B10" s="24" t="s">
        <v>8</v>
      </c>
      <c r="C10" s="24" t="s">
        <v>39</v>
      </c>
      <c r="D10" s="25" t="s">
        <v>10</v>
      </c>
      <c r="E10" s="26">
        <v>105.815</v>
      </c>
      <c r="F10" s="27"/>
      <c r="G10" s="27">
        <f t="shared" si="0"/>
        <v>0</v>
      </c>
      <c r="H10" s="28"/>
      <c r="I10" s="30"/>
    </row>
    <row r="11" ht="54" spans="1:9">
      <c r="A11" s="23">
        <v>10</v>
      </c>
      <c r="B11" s="24" t="s">
        <v>8</v>
      </c>
      <c r="C11" s="24" t="s">
        <v>40</v>
      </c>
      <c r="D11" s="25" t="s">
        <v>10</v>
      </c>
      <c r="E11" s="26">
        <v>30.9</v>
      </c>
      <c r="F11" s="27"/>
      <c r="G11" s="27">
        <f t="shared" si="0"/>
        <v>0</v>
      </c>
      <c r="H11" s="28"/>
      <c r="I11" s="30"/>
    </row>
    <row r="12" spans="1:9">
      <c r="A12" s="29"/>
      <c r="B12" s="29"/>
      <c r="C12" s="29"/>
      <c r="D12" s="29"/>
      <c r="E12" s="29"/>
      <c r="F12" s="29"/>
      <c r="G12" s="29"/>
      <c r="H12" s="29"/>
      <c r="I12" s="29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view="pageBreakPreview" zoomScaleNormal="100" workbookViewId="0">
      <selection activeCell="L3" sqref="L3"/>
    </sheetView>
  </sheetViews>
  <sheetFormatPr defaultColWidth="8.88888888888889" defaultRowHeight="14.4" outlineLevelRow="4"/>
  <cols>
    <col min="1" max="1" width="6.22222222222222" customWidth="1"/>
    <col min="2" max="2" width="8.33333333333333" customWidth="1"/>
    <col min="3" max="3" width="22" customWidth="1"/>
    <col min="4" max="4" width="7" customWidth="1"/>
    <col min="7" max="8" width="8.88888888888889" style="22"/>
  </cols>
  <sheetData>
    <row r="1" s="18" customFormat="1" ht="32" customHeight="1" spans="1:9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3" t="s">
        <v>30</v>
      </c>
      <c r="I1" s="19" t="s">
        <v>7</v>
      </c>
    </row>
    <row r="2" ht="64.8" spans="1:9">
      <c r="A2" s="9">
        <v>1</v>
      </c>
      <c r="B2" s="10" t="s">
        <v>20</v>
      </c>
      <c r="C2" s="10" t="s">
        <v>41</v>
      </c>
      <c r="D2" s="11" t="s">
        <v>10</v>
      </c>
      <c r="E2" s="13">
        <v>187.65</v>
      </c>
      <c r="F2" s="20"/>
      <c r="G2" s="20">
        <f>E2*F2</f>
        <v>0</v>
      </c>
      <c r="H2" s="7"/>
      <c r="I2" s="21"/>
    </row>
    <row r="3" ht="64.8" spans="1:9">
      <c r="A3" s="9">
        <v>2</v>
      </c>
      <c r="B3" s="10" t="s">
        <v>20</v>
      </c>
      <c r="C3" s="10" t="s">
        <v>42</v>
      </c>
      <c r="D3" s="11" t="s">
        <v>10</v>
      </c>
      <c r="E3" s="13">
        <v>220.6</v>
      </c>
      <c r="F3" s="20"/>
      <c r="G3" s="20">
        <f>E3*F3</f>
        <v>0</v>
      </c>
      <c r="H3" s="7"/>
      <c r="I3" s="21"/>
    </row>
    <row r="4" ht="64.8" spans="1:9">
      <c r="A4" s="9">
        <v>3</v>
      </c>
      <c r="B4" s="10" t="s">
        <v>20</v>
      </c>
      <c r="C4" s="10" t="s">
        <v>43</v>
      </c>
      <c r="D4" s="11" t="s">
        <v>10</v>
      </c>
      <c r="E4" s="13">
        <v>149.5</v>
      </c>
      <c r="F4" s="20"/>
      <c r="G4" s="20">
        <f>E4*F4</f>
        <v>0</v>
      </c>
      <c r="H4" s="7"/>
      <c r="I4" s="21"/>
    </row>
    <row r="5" ht="64.8" spans="1:9">
      <c r="A5" s="9">
        <v>4</v>
      </c>
      <c r="B5" s="10" t="s">
        <v>20</v>
      </c>
      <c r="C5" s="10" t="s">
        <v>44</v>
      </c>
      <c r="D5" s="11" t="s">
        <v>10</v>
      </c>
      <c r="E5" s="13">
        <v>3.576</v>
      </c>
      <c r="F5" s="20"/>
      <c r="G5" s="20">
        <f>E5*F5</f>
        <v>0</v>
      </c>
      <c r="H5" s="7"/>
      <c r="I5" s="21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view="pageBreakPreview" zoomScaleNormal="100" workbookViewId="0">
      <selection activeCell="K3" sqref="K3"/>
    </sheetView>
  </sheetViews>
  <sheetFormatPr defaultColWidth="8.88888888888889" defaultRowHeight="14.4" outlineLevelRow="4"/>
  <cols>
    <col min="1" max="1" width="5.77777777777778" customWidth="1"/>
    <col min="3" max="3" width="32" customWidth="1"/>
    <col min="7" max="8" width="8.88888888888889" style="1"/>
  </cols>
  <sheetData>
    <row r="1" s="18" customFormat="1" ht="43" customHeight="1" spans="1:9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3" t="s">
        <v>30</v>
      </c>
      <c r="I1" s="19" t="s">
        <v>7</v>
      </c>
    </row>
    <row r="2" ht="43.2" spans="1:9">
      <c r="A2" s="9">
        <v>1</v>
      </c>
      <c r="B2" s="10" t="s">
        <v>17</v>
      </c>
      <c r="C2" s="10" t="s">
        <v>45</v>
      </c>
      <c r="D2" s="11" t="s">
        <v>10</v>
      </c>
      <c r="E2" s="13">
        <v>8.47</v>
      </c>
      <c r="F2" s="20"/>
      <c r="G2" s="20">
        <f>E2*F2</f>
        <v>0</v>
      </c>
      <c r="H2" s="7"/>
      <c r="I2" s="21"/>
    </row>
    <row r="3" ht="43.2" spans="1:9">
      <c r="A3" s="9">
        <v>2</v>
      </c>
      <c r="B3" s="10" t="s">
        <v>17</v>
      </c>
      <c r="C3" s="10" t="s">
        <v>46</v>
      </c>
      <c r="D3" s="11" t="s">
        <v>10</v>
      </c>
      <c r="E3" s="13">
        <v>182.81</v>
      </c>
      <c r="F3" s="20"/>
      <c r="G3" s="20">
        <f>E3*F3</f>
        <v>0</v>
      </c>
      <c r="H3" s="7"/>
      <c r="I3" s="21"/>
    </row>
    <row r="4" ht="54" spans="1:9">
      <c r="A4" s="9">
        <v>3</v>
      </c>
      <c r="B4" s="10" t="s">
        <v>17</v>
      </c>
      <c r="C4" s="10" t="s">
        <v>47</v>
      </c>
      <c r="D4" s="11" t="s">
        <v>10</v>
      </c>
      <c r="E4" s="13">
        <v>814.91</v>
      </c>
      <c r="F4" s="20"/>
      <c r="G4" s="20">
        <f>E4*F4</f>
        <v>0</v>
      </c>
      <c r="H4" s="7"/>
      <c r="I4" s="21"/>
    </row>
    <row r="5" ht="64.8" spans="1:9">
      <c r="A5" s="9">
        <v>4</v>
      </c>
      <c r="B5" s="10" t="s">
        <v>17</v>
      </c>
      <c r="C5" s="10" t="s">
        <v>48</v>
      </c>
      <c r="D5" s="11" t="s">
        <v>10</v>
      </c>
      <c r="E5" s="13">
        <v>6.419</v>
      </c>
      <c r="F5" s="20"/>
      <c r="G5" s="20">
        <f>E5*F5</f>
        <v>0</v>
      </c>
      <c r="H5" s="7"/>
      <c r="I5" s="21"/>
    </row>
  </sheetData>
  <pageMargins left="0.75" right="0.75" top="1" bottom="1" header="0.5" footer="0.5"/>
  <pageSetup paperSize="9" scale="8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view="pageBreakPreview" zoomScaleNormal="100" topLeftCell="A19" workbookViewId="0">
      <selection activeCell="G44" sqref="G44"/>
    </sheetView>
  </sheetViews>
  <sheetFormatPr defaultColWidth="8.88888888888889" defaultRowHeight="14.4" outlineLevelCol="7"/>
  <cols>
    <col min="1" max="1" width="5.77777777777778" customWidth="1"/>
    <col min="2" max="2" width="8.55555555555556" customWidth="1"/>
    <col min="3" max="3" width="27.6666666666667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1.6" spans="1:8">
      <c r="A2" s="4">
        <v>1</v>
      </c>
      <c r="B2" s="5" t="s">
        <v>49</v>
      </c>
      <c r="C2" s="5" t="s">
        <v>50</v>
      </c>
      <c r="D2" s="4" t="s">
        <v>51</v>
      </c>
      <c r="E2" s="14">
        <v>12</v>
      </c>
      <c r="F2" s="6"/>
      <c r="G2" s="6">
        <f>E2*F2</f>
        <v>0</v>
      </c>
      <c r="H2" s="6"/>
    </row>
    <row r="3" ht="21.6" spans="1:8">
      <c r="A3" s="4">
        <v>2</v>
      </c>
      <c r="B3" s="5" t="s">
        <v>49</v>
      </c>
      <c r="C3" s="5" t="s">
        <v>52</v>
      </c>
      <c r="D3" s="4" t="s">
        <v>51</v>
      </c>
      <c r="E3" s="14">
        <v>1</v>
      </c>
      <c r="F3" s="6"/>
      <c r="G3" s="6">
        <f>E3*F3</f>
        <v>0</v>
      </c>
      <c r="H3" s="6"/>
    </row>
    <row r="4" ht="21.6" spans="1:8">
      <c r="A4" s="4">
        <v>3</v>
      </c>
      <c r="B4" s="5" t="s">
        <v>49</v>
      </c>
      <c r="C4" s="5" t="s">
        <v>53</v>
      </c>
      <c r="D4" s="4" t="s">
        <v>51</v>
      </c>
      <c r="E4" s="14">
        <v>8</v>
      </c>
      <c r="F4" s="6"/>
      <c r="G4" s="6">
        <f>E4*F4</f>
        <v>0</v>
      </c>
      <c r="H4" s="6"/>
    </row>
    <row r="5" ht="21.6" spans="1:8">
      <c r="A5" s="4">
        <v>4</v>
      </c>
      <c r="B5" s="5" t="s">
        <v>49</v>
      </c>
      <c r="C5" s="5" t="s">
        <v>54</v>
      </c>
      <c r="D5" s="4" t="s">
        <v>51</v>
      </c>
      <c r="E5" s="14">
        <v>3</v>
      </c>
      <c r="F5" s="15"/>
      <c r="G5" s="6">
        <f>E5*F5</f>
        <v>0</v>
      </c>
      <c r="H5" s="6"/>
    </row>
    <row r="6" ht="32.4" spans="1:8">
      <c r="A6" s="4">
        <v>5</v>
      </c>
      <c r="B6" s="5" t="s">
        <v>49</v>
      </c>
      <c r="C6" s="5" t="s">
        <v>55</v>
      </c>
      <c r="D6" s="4" t="s">
        <v>51</v>
      </c>
      <c r="E6" s="4">
        <f>8+3</f>
        <v>11</v>
      </c>
      <c r="F6" s="15"/>
      <c r="G6" s="6">
        <f>E6*F6</f>
        <v>0</v>
      </c>
      <c r="H6" s="6"/>
    </row>
    <row r="7" ht="32.4" spans="1:8">
      <c r="A7" s="4">
        <v>6</v>
      </c>
      <c r="B7" s="5" t="s">
        <v>49</v>
      </c>
      <c r="C7" s="5" t="s">
        <v>56</v>
      </c>
      <c r="D7" s="4" t="s">
        <v>51</v>
      </c>
      <c r="E7" s="4">
        <f>2+2</f>
        <v>4</v>
      </c>
      <c r="F7" s="15"/>
      <c r="G7" s="6">
        <f>E7*F7</f>
        <v>0</v>
      </c>
      <c r="H7" s="6"/>
    </row>
    <row r="8" ht="43.2" spans="1:8">
      <c r="A8" s="4">
        <v>7</v>
      </c>
      <c r="B8" s="5" t="s">
        <v>57</v>
      </c>
      <c r="C8" s="5" t="s">
        <v>58</v>
      </c>
      <c r="D8" s="4" t="s">
        <v>51</v>
      </c>
      <c r="E8" s="4">
        <f>21+7+1</f>
        <v>29</v>
      </c>
      <c r="F8" s="6"/>
      <c r="G8" s="6">
        <f>E8*F8</f>
        <v>0</v>
      </c>
      <c r="H8" s="6"/>
    </row>
    <row r="9" ht="43.2" spans="1:8">
      <c r="A9" s="4">
        <v>8</v>
      </c>
      <c r="B9" s="5" t="s">
        <v>57</v>
      </c>
      <c r="C9" s="5" t="s">
        <v>59</v>
      </c>
      <c r="D9" s="4" t="s">
        <v>51</v>
      </c>
      <c r="E9" s="4">
        <f>13+14</f>
        <v>27</v>
      </c>
      <c r="F9" s="6"/>
      <c r="G9" s="6">
        <f>E9*F9</f>
        <v>0</v>
      </c>
      <c r="H9" s="6"/>
    </row>
    <row r="10" ht="43.2" spans="1:8">
      <c r="A10" s="4">
        <v>9</v>
      </c>
      <c r="B10" s="5" t="s">
        <v>57</v>
      </c>
      <c r="C10" s="5" t="s">
        <v>60</v>
      </c>
      <c r="D10" s="4" t="s">
        <v>51</v>
      </c>
      <c r="E10" s="4">
        <f>22+14+5</f>
        <v>41</v>
      </c>
      <c r="F10" s="6"/>
      <c r="G10" s="6">
        <f>E10*F10</f>
        <v>0</v>
      </c>
      <c r="H10" s="6"/>
    </row>
    <row r="11" ht="43.2" spans="1:8">
      <c r="A11" s="4">
        <v>10</v>
      </c>
      <c r="B11" s="5" t="s">
        <v>57</v>
      </c>
      <c r="C11" s="5" t="s">
        <v>61</v>
      </c>
      <c r="D11" s="4" t="s">
        <v>51</v>
      </c>
      <c r="E11" s="4">
        <f>14+8</f>
        <v>22</v>
      </c>
      <c r="F11" s="6"/>
      <c r="G11" s="6">
        <f>E11*F11</f>
        <v>0</v>
      </c>
      <c r="H11" s="6"/>
    </row>
    <row r="12" ht="43.2" spans="1:8">
      <c r="A12" s="4">
        <v>11</v>
      </c>
      <c r="B12" s="5" t="s">
        <v>57</v>
      </c>
      <c r="C12" s="5" t="s">
        <v>62</v>
      </c>
      <c r="D12" s="4" t="s">
        <v>51</v>
      </c>
      <c r="E12" s="4">
        <f>12+1+17</f>
        <v>30</v>
      </c>
      <c r="F12" s="6"/>
      <c r="G12" s="6">
        <f>E12*F12</f>
        <v>0</v>
      </c>
      <c r="H12" s="6"/>
    </row>
    <row r="13" ht="43.2" spans="1:8">
      <c r="A13" s="4">
        <v>12</v>
      </c>
      <c r="B13" s="5" t="s">
        <v>57</v>
      </c>
      <c r="C13" s="5" t="s">
        <v>63</v>
      </c>
      <c r="D13" s="4" t="s">
        <v>51</v>
      </c>
      <c r="E13" s="4">
        <f>1+1</f>
        <v>2</v>
      </c>
      <c r="F13" s="15"/>
      <c r="G13" s="6">
        <f>E13*F13</f>
        <v>0</v>
      </c>
      <c r="H13" s="6"/>
    </row>
    <row r="14" ht="43.2" spans="1:8">
      <c r="A14" s="4">
        <v>13</v>
      </c>
      <c r="B14" s="5" t="s">
        <v>57</v>
      </c>
      <c r="C14" s="5" t="s">
        <v>64</v>
      </c>
      <c r="D14" s="4" t="s">
        <v>51</v>
      </c>
      <c r="E14" s="4">
        <f>2+1</f>
        <v>3</v>
      </c>
      <c r="F14" s="15"/>
      <c r="G14" s="6">
        <f>E14*F14</f>
        <v>0</v>
      </c>
      <c r="H14" s="6"/>
    </row>
    <row r="15" ht="43.2" spans="1:8">
      <c r="A15" s="4">
        <v>14</v>
      </c>
      <c r="B15" s="5" t="s">
        <v>57</v>
      </c>
      <c r="C15" s="5" t="s">
        <v>65</v>
      </c>
      <c r="D15" s="4" t="s">
        <v>51</v>
      </c>
      <c r="E15" s="4">
        <f>6+2</f>
        <v>8</v>
      </c>
      <c r="F15" s="6"/>
      <c r="G15" s="6">
        <f>E15*F15</f>
        <v>0</v>
      </c>
      <c r="H15" s="6"/>
    </row>
    <row r="16" ht="43.2" spans="1:8">
      <c r="A16" s="4">
        <v>15</v>
      </c>
      <c r="B16" s="5" t="s">
        <v>57</v>
      </c>
      <c r="C16" s="5" t="s">
        <v>66</v>
      </c>
      <c r="D16" s="4" t="s">
        <v>51</v>
      </c>
      <c r="E16" s="14">
        <v>4</v>
      </c>
      <c r="F16" s="6"/>
      <c r="G16" s="6">
        <f>E16*F16</f>
        <v>0</v>
      </c>
      <c r="H16" s="6"/>
    </row>
    <row r="17" ht="43.2" spans="1:8">
      <c r="A17" s="4">
        <v>16</v>
      </c>
      <c r="B17" s="5" t="s">
        <v>57</v>
      </c>
      <c r="C17" s="5" t="s">
        <v>67</v>
      </c>
      <c r="D17" s="4" t="s">
        <v>51</v>
      </c>
      <c r="E17" s="14">
        <v>2</v>
      </c>
      <c r="F17" s="15"/>
      <c r="G17" s="6">
        <f>E17*F17</f>
        <v>0</v>
      </c>
      <c r="H17" s="6"/>
    </row>
    <row r="18" ht="43.2" spans="1:8">
      <c r="A18" s="4">
        <v>17</v>
      </c>
      <c r="B18" s="5" t="s">
        <v>57</v>
      </c>
      <c r="C18" s="5" t="s">
        <v>68</v>
      </c>
      <c r="D18" s="4" t="s">
        <v>51</v>
      </c>
      <c r="E18" s="14">
        <v>1</v>
      </c>
      <c r="F18" s="15"/>
      <c r="G18" s="6">
        <f>E18*F18</f>
        <v>0</v>
      </c>
      <c r="H18" s="6"/>
    </row>
    <row r="19" ht="54" spans="1:8">
      <c r="A19" s="4">
        <v>18</v>
      </c>
      <c r="B19" s="5" t="s">
        <v>69</v>
      </c>
      <c r="C19" s="5" t="s">
        <v>70</v>
      </c>
      <c r="D19" s="4" t="s">
        <v>51</v>
      </c>
      <c r="E19" s="14">
        <v>25</v>
      </c>
      <c r="F19" s="15"/>
      <c r="G19" s="6">
        <f>E19*F19</f>
        <v>0</v>
      </c>
      <c r="H19" s="6"/>
    </row>
    <row r="20" ht="21.6" spans="1:8">
      <c r="A20" s="4">
        <v>19</v>
      </c>
      <c r="B20" s="5" t="s">
        <v>69</v>
      </c>
      <c r="C20" s="5" t="s">
        <v>71</v>
      </c>
      <c r="D20" s="4" t="s">
        <v>51</v>
      </c>
      <c r="E20" s="14">
        <v>12</v>
      </c>
      <c r="F20" s="6"/>
      <c r="G20" s="6">
        <f>E20*F20</f>
        <v>0</v>
      </c>
      <c r="H20" s="6"/>
    </row>
    <row r="21" ht="21.6" spans="1:8">
      <c r="A21" s="4">
        <v>20</v>
      </c>
      <c r="B21" s="5" t="s">
        <v>69</v>
      </c>
      <c r="C21" s="5" t="s">
        <v>72</v>
      </c>
      <c r="D21" s="4" t="s">
        <v>51</v>
      </c>
      <c r="E21" s="14">
        <v>2</v>
      </c>
      <c r="F21" s="15"/>
      <c r="G21" s="6">
        <f>E21*F21</f>
        <v>0</v>
      </c>
      <c r="H21" s="6"/>
    </row>
    <row r="22" ht="32.4" spans="1:8">
      <c r="A22" s="4">
        <v>21</v>
      </c>
      <c r="B22" s="5" t="s">
        <v>69</v>
      </c>
      <c r="C22" s="5" t="s">
        <v>73</v>
      </c>
      <c r="D22" s="4" t="s">
        <v>51</v>
      </c>
      <c r="E22" s="4">
        <f>1+1</f>
        <v>2</v>
      </c>
      <c r="F22" s="6"/>
      <c r="G22" s="6">
        <f>E22*F22</f>
        <v>0</v>
      </c>
      <c r="H22" s="6"/>
    </row>
    <row r="23" ht="43.2" spans="1:8">
      <c r="A23" s="4">
        <v>22</v>
      </c>
      <c r="B23" s="5" t="s">
        <v>69</v>
      </c>
      <c r="C23" s="5" t="s">
        <v>74</v>
      </c>
      <c r="D23" s="4" t="s">
        <v>51</v>
      </c>
      <c r="E23" s="4">
        <f>1+4</f>
        <v>5</v>
      </c>
      <c r="F23" s="6"/>
      <c r="G23" s="6">
        <f>E23*F23</f>
        <v>0</v>
      </c>
      <c r="H23" s="6"/>
    </row>
    <row r="24" ht="54" spans="1:8">
      <c r="A24" s="4">
        <v>23</v>
      </c>
      <c r="B24" s="5" t="s">
        <v>69</v>
      </c>
      <c r="C24" s="5" t="s">
        <v>75</v>
      </c>
      <c r="D24" s="4" t="s">
        <v>51</v>
      </c>
      <c r="E24" s="14">
        <v>25</v>
      </c>
      <c r="F24" s="15"/>
      <c r="G24" s="6">
        <f>E24*F24</f>
        <v>0</v>
      </c>
      <c r="H24" s="6"/>
    </row>
    <row r="25" ht="21.6" spans="1:8">
      <c r="A25" s="4">
        <v>24</v>
      </c>
      <c r="B25" s="5" t="s">
        <v>69</v>
      </c>
      <c r="C25" s="5" t="s">
        <v>76</v>
      </c>
      <c r="D25" s="4" t="s">
        <v>51</v>
      </c>
      <c r="E25" s="14">
        <v>4</v>
      </c>
      <c r="F25" s="16"/>
      <c r="G25" s="6"/>
      <c r="H25" s="6"/>
    </row>
    <row r="26" ht="43.2" spans="1:8">
      <c r="A26" s="4">
        <v>25</v>
      </c>
      <c r="B26" s="5" t="s">
        <v>69</v>
      </c>
      <c r="C26" s="5" t="s">
        <v>77</v>
      </c>
      <c r="D26" s="4" t="s">
        <v>51</v>
      </c>
      <c r="E26" s="14">
        <v>25</v>
      </c>
      <c r="F26" s="15"/>
      <c r="G26" s="6">
        <f>E26*F26</f>
        <v>0</v>
      </c>
      <c r="H26" s="6"/>
    </row>
    <row r="27" ht="43.2" spans="1:8">
      <c r="A27" s="4">
        <v>26</v>
      </c>
      <c r="B27" s="5" t="s">
        <v>69</v>
      </c>
      <c r="C27" s="5" t="s">
        <v>78</v>
      </c>
      <c r="D27" s="4" t="s">
        <v>51</v>
      </c>
      <c r="E27" s="4">
        <f>1</f>
        <v>1</v>
      </c>
      <c r="F27" s="15"/>
      <c r="G27" s="6">
        <f>E27*F27</f>
        <v>0</v>
      </c>
      <c r="H27" s="6"/>
    </row>
    <row r="28" ht="43.2" spans="1:8">
      <c r="A28" s="4">
        <v>27</v>
      </c>
      <c r="B28" s="5" t="s">
        <v>69</v>
      </c>
      <c r="C28" s="5" t="s">
        <v>79</v>
      </c>
      <c r="D28" s="4" t="s">
        <v>51</v>
      </c>
      <c r="E28" s="14">
        <v>1</v>
      </c>
      <c r="F28" s="15"/>
      <c r="G28" s="6">
        <f>E28*F28</f>
        <v>0</v>
      </c>
      <c r="H28" s="6"/>
    </row>
    <row r="29" ht="43.2" spans="1:8">
      <c r="A29" s="4">
        <v>28</v>
      </c>
      <c r="B29" s="5" t="s">
        <v>69</v>
      </c>
      <c r="C29" s="5" t="s">
        <v>80</v>
      </c>
      <c r="D29" s="4" t="s">
        <v>51</v>
      </c>
      <c r="E29" s="14">
        <v>3</v>
      </c>
      <c r="F29" s="15"/>
      <c r="G29" s="6">
        <f>E29*F29</f>
        <v>0</v>
      </c>
      <c r="H29" s="6"/>
    </row>
    <row r="30" ht="32.4" spans="1:8">
      <c r="A30" s="4">
        <v>29</v>
      </c>
      <c r="B30" s="5" t="s">
        <v>69</v>
      </c>
      <c r="C30" s="5" t="s">
        <v>81</v>
      </c>
      <c r="D30" s="4" t="s">
        <v>51</v>
      </c>
      <c r="E30" s="14">
        <v>1</v>
      </c>
      <c r="F30" s="15"/>
      <c r="G30" s="6">
        <f>E30*F30</f>
        <v>0</v>
      </c>
      <c r="H30" s="6"/>
    </row>
    <row r="31" ht="21.6" spans="1:8">
      <c r="A31" s="4">
        <v>30</v>
      </c>
      <c r="B31" s="5" t="s">
        <v>82</v>
      </c>
      <c r="C31" s="5" t="s">
        <v>83</v>
      </c>
      <c r="D31" s="4" t="s">
        <v>51</v>
      </c>
      <c r="E31" s="14">
        <v>1</v>
      </c>
      <c r="F31" s="15"/>
      <c r="G31" s="6">
        <f>E31*F31</f>
        <v>0</v>
      </c>
      <c r="H31" s="6"/>
    </row>
    <row r="32" spans="1:8">
      <c r="A32" s="4">
        <v>31</v>
      </c>
      <c r="B32" s="5" t="s">
        <v>82</v>
      </c>
      <c r="C32" s="5" t="s">
        <v>84</v>
      </c>
      <c r="D32" s="4" t="s">
        <v>51</v>
      </c>
      <c r="E32" s="14">
        <v>19</v>
      </c>
      <c r="F32" s="6"/>
      <c r="G32" s="6">
        <f>E32*F32</f>
        <v>0</v>
      </c>
      <c r="H32" s="6"/>
    </row>
    <row r="33" spans="1:8">
      <c r="A33" s="4">
        <v>32</v>
      </c>
      <c r="B33" s="5" t="s">
        <v>82</v>
      </c>
      <c r="C33" s="5" t="s">
        <v>85</v>
      </c>
      <c r="D33" s="4" t="s">
        <v>51</v>
      </c>
      <c r="E33" s="14">
        <v>20</v>
      </c>
      <c r="F33" s="6"/>
      <c r="G33" s="6">
        <f>E33*F33</f>
        <v>0</v>
      </c>
      <c r="H33" s="6"/>
    </row>
    <row r="34" spans="1:8">
      <c r="A34" s="4">
        <v>33</v>
      </c>
      <c r="B34" s="5" t="s">
        <v>82</v>
      </c>
      <c r="C34" s="5" t="s">
        <v>86</v>
      </c>
      <c r="D34" s="4" t="s">
        <v>51</v>
      </c>
      <c r="E34" s="14">
        <v>41</v>
      </c>
      <c r="F34" s="6"/>
      <c r="G34" s="6">
        <f>E34*F34</f>
        <v>0</v>
      </c>
      <c r="H34" s="6"/>
    </row>
    <row r="35" ht="21.6" spans="1:8">
      <c r="A35" s="4">
        <v>34</v>
      </c>
      <c r="B35" s="5" t="s">
        <v>82</v>
      </c>
      <c r="C35" s="5" t="s">
        <v>87</v>
      </c>
      <c r="D35" s="4" t="s">
        <v>51</v>
      </c>
      <c r="E35" s="14">
        <v>6</v>
      </c>
      <c r="F35" s="6"/>
      <c r="G35" s="6">
        <f>E35*F35</f>
        <v>0</v>
      </c>
      <c r="H35" s="6"/>
    </row>
    <row r="36" ht="32.4" spans="1:8">
      <c r="A36" s="4">
        <v>35</v>
      </c>
      <c r="B36" s="5" t="s">
        <v>82</v>
      </c>
      <c r="C36" s="5" t="s">
        <v>88</v>
      </c>
      <c r="D36" s="4" t="s">
        <v>51</v>
      </c>
      <c r="E36" s="14">
        <v>39</v>
      </c>
      <c r="F36" s="6"/>
      <c r="G36" s="6">
        <f>E36*F36</f>
        <v>0</v>
      </c>
      <c r="H36" s="6"/>
    </row>
    <row r="37" ht="21.6" spans="1:8">
      <c r="A37" s="4">
        <v>36</v>
      </c>
      <c r="B37" s="5" t="s">
        <v>89</v>
      </c>
      <c r="C37" s="5" t="s">
        <v>90</v>
      </c>
      <c r="D37" s="4" t="s">
        <v>91</v>
      </c>
      <c r="E37" s="14">
        <v>25</v>
      </c>
      <c r="F37" s="15"/>
      <c r="G37" s="6">
        <f>E37*F37</f>
        <v>0</v>
      </c>
      <c r="H37" s="6"/>
    </row>
    <row r="38" spans="1:7">
      <c r="A38" s="17"/>
      <c r="B38" s="17"/>
      <c r="C38" s="17"/>
      <c r="D38" s="17"/>
      <c r="E38" s="17"/>
      <c r="F38" s="17"/>
      <c r="G38" s="17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view="pageBreakPreview" zoomScaleNormal="100" topLeftCell="A5" workbookViewId="0">
      <selection activeCell="D17" sqref="D17"/>
    </sheetView>
  </sheetViews>
  <sheetFormatPr defaultColWidth="8.88888888888889" defaultRowHeight="14.4"/>
  <cols>
    <col min="1" max="1" width="6.22222222222222" customWidth="1"/>
    <col min="3" max="3" width="18.7777777777778" customWidth="1"/>
    <col min="8" max="8" width="8.88888888888889" style="1"/>
  </cols>
  <sheetData>
    <row r="1" ht="21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30</v>
      </c>
      <c r="I1" s="2" t="s">
        <v>7</v>
      </c>
    </row>
    <row r="2" ht="43.2" spans="1:9">
      <c r="A2" s="9">
        <v>1</v>
      </c>
      <c r="B2" s="10" t="s">
        <v>92</v>
      </c>
      <c r="C2" s="10" t="s">
        <v>93</v>
      </c>
      <c r="D2" s="11" t="s">
        <v>10</v>
      </c>
      <c r="E2" s="13">
        <f>1+11.072</f>
        <v>12.072</v>
      </c>
      <c r="F2" s="12"/>
      <c r="G2" s="12">
        <f>E2*F2</f>
        <v>0</v>
      </c>
      <c r="H2" s="7"/>
      <c r="I2" s="12"/>
    </row>
    <row r="3" ht="43.2" spans="1:9">
      <c r="A3" s="9">
        <v>2</v>
      </c>
      <c r="B3" s="10" t="s">
        <v>92</v>
      </c>
      <c r="C3" s="10" t="s">
        <v>94</v>
      </c>
      <c r="D3" s="11" t="s">
        <v>10</v>
      </c>
      <c r="E3" s="13">
        <f>1+7.98</f>
        <v>8.98</v>
      </c>
      <c r="F3" s="12"/>
      <c r="G3" s="12">
        <f t="shared" ref="G3:G12" si="0">E3*F3</f>
        <v>0</v>
      </c>
      <c r="H3" s="7"/>
      <c r="I3" s="12"/>
    </row>
    <row r="4" ht="43.2" spans="1:9">
      <c r="A4" s="9">
        <v>3</v>
      </c>
      <c r="B4" s="10" t="s">
        <v>92</v>
      </c>
      <c r="C4" s="10" t="s">
        <v>95</v>
      </c>
      <c r="D4" s="11" t="s">
        <v>10</v>
      </c>
      <c r="E4" s="13">
        <f>420.25+235.711</f>
        <v>655.961</v>
      </c>
      <c r="F4" s="12"/>
      <c r="G4" s="12">
        <f t="shared" si="0"/>
        <v>0</v>
      </c>
      <c r="H4" s="7"/>
      <c r="I4" s="12"/>
    </row>
    <row r="5" ht="43.2" spans="1:9">
      <c r="A5" s="9">
        <v>4</v>
      </c>
      <c r="B5" s="10" t="s">
        <v>92</v>
      </c>
      <c r="C5" s="10" t="s">
        <v>96</v>
      </c>
      <c r="D5" s="11" t="s">
        <v>10</v>
      </c>
      <c r="E5" s="13">
        <f>106.73+221.816</f>
        <v>328.546</v>
      </c>
      <c r="F5" s="12"/>
      <c r="G5" s="12">
        <f t="shared" si="0"/>
        <v>0</v>
      </c>
      <c r="H5" s="7"/>
      <c r="I5" s="12"/>
    </row>
    <row r="6" ht="43.2" spans="1:9">
      <c r="A6" s="9">
        <v>5</v>
      </c>
      <c r="B6" s="10" t="s">
        <v>92</v>
      </c>
      <c r="C6" s="10" t="s">
        <v>97</v>
      </c>
      <c r="D6" s="11" t="s">
        <v>10</v>
      </c>
      <c r="E6" s="13">
        <f>509+465.795</f>
        <v>974.795</v>
      </c>
      <c r="F6" s="12"/>
      <c r="G6" s="12">
        <f t="shared" si="0"/>
        <v>0</v>
      </c>
      <c r="I6" s="12"/>
    </row>
    <row r="7" ht="43.2" spans="1:9">
      <c r="A7" s="9">
        <v>6</v>
      </c>
      <c r="B7" s="10" t="s">
        <v>92</v>
      </c>
      <c r="C7" s="10" t="s">
        <v>98</v>
      </c>
      <c r="D7" s="11" t="s">
        <v>10</v>
      </c>
      <c r="E7" s="13">
        <f>97.19+1491.179+86.485</f>
        <v>1674.854</v>
      </c>
      <c r="F7" s="12"/>
      <c r="G7" s="12">
        <f t="shared" si="0"/>
        <v>0</v>
      </c>
      <c r="I7" s="12"/>
    </row>
    <row r="8" ht="43.2" spans="1:9">
      <c r="A8" s="9">
        <v>7</v>
      </c>
      <c r="B8" s="10" t="s">
        <v>92</v>
      </c>
      <c r="C8" s="10" t="s">
        <v>99</v>
      </c>
      <c r="D8" s="11" t="s">
        <v>10</v>
      </c>
      <c r="E8" s="13">
        <f>596.92+1628.161</f>
        <v>2225.081</v>
      </c>
      <c r="F8" s="12"/>
      <c r="G8" s="12">
        <f t="shared" si="0"/>
        <v>0</v>
      </c>
      <c r="I8" s="12"/>
    </row>
    <row r="9" ht="43.2" spans="1:9">
      <c r="A9" s="9">
        <v>8</v>
      </c>
      <c r="B9" s="10" t="s">
        <v>92</v>
      </c>
      <c r="C9" s="10" t="s">
        <v>100</v>
      </c>
      <c r="D9" s="11" t="s">
        <v>10</v>
      </c>
      <c r="E9" s="13">
        <f>12.49+14.439</f>
        <v>26.929</v>
      </c>
      <c r="F9" s="12"/>
      <c r="G9" s="12">
        <f t="shared" si="0"/>
        <v>0</v>
      </c>
      <c r="I9" s="12"/>
    </row>
    <row r="10" ht="43.2" spans="1:9">
      <c r="A10" s="9">
        <v>9</v>
      </c>
      <c r="B10" s="10" t="s">
        <v>92</v>
      </c>
      <c r="C10" s="10" t="s">
        <v>101</v>
      </c>
      <c r="D10" s="11" t="s">
        <v>10</v>
      </c>
      <c r="E10" s="13">
        <f>68.2+178.996</f>
        <v>247.196</v>
      </c>
      <c r="F10" s="12"/>
      <c r="G10" s="12">
        <f t="shared" si="0"/>
        <v>0</v>
      </c>
      <c r="I10" s="12"/>
    </row>
    <row r="11" ht="43.2" spans="1:9">
      <c r="A11" s="9">
        <v>10</v>
      </c>
      <c r="B11" s="10" t="s">
        <v>92</v>
      </c>
      <c r="C11" s="10" t="s">
        <v>102</v>
      </c>
      <c r="D11" s="11" t="s">
        <v>10</v>
      </c>
      <c r="E11" s="13">
        <v>16.664</v>
      </c>
      <c r="F11" s="12"/>
      <c r="G11" s="12">
        <f t="shared" si="0"/>
        <v>0</v>
      </c>
      <c r="I11" s="12"/>
    </row>
    <row r="12" ht="43.2" spans="1:9">
      <c r="A12" s="9">
        <v>11</v>
      </c>
      <c r="B12" s="10" t="s">
        <v>92</v>
      </c>
      <c r="C12" s="10" t="s">
        <v>103</v>
      </c>
      <c r="D12" s="11" t="s">
        <v>10</v>
      </c>
      <c r="E12" s="11">
        <f>40.82+58.477+10.965</f>
        <v>110.262</v>
      </c>
      <c r="F12" s="12"/>
      <c r="G12" s="12">
        <f t="shared" si="0"/>
        <v>0</v>
      </c>
      <c r="I12" s="12"/>
    </row>
    <row r="13" spans="1:9">
      <c r="A13" s="9"/>
      <c r="B13" s="10"/>
      <c r="C13" s="10"/>
      <c r="D13" s="11"/>
      <c r="E13" s="13"/>
      <c r="F13" s="12"/>
      <c r="G13" s="12"/>
      <c r="I13" s="12"/>
    </row>
  </sheetData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view="pageBreakPreview" zoomScale="130" zoomScaleNormal="100" workbookViewId="0">
      <selection activeCell="G9" sqref="G9"/>
    </sheetView>
  </sheetViews>
  <sheetFormatPr defaultColWidth="8.88888888888889" defaultRowHeight="14.4" outlineLevelRow="4"/>
  <cols>
    <col min="1" max="1" width="5.73148148148148" customWidth="1"/>
    <col min="2" max="2" width="6.83333333333333" customWidth="1"/>
    <col min="3" max="3" width="20.4259259259259" customWidth="1"/>
    <col min="8" max="8" width="8.88888888888889" style="1"/>
  </cols>
  <sheetData>
    <row r="1" ht="21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30</v>
      </c>
      <c r="I1" s="2" t="s">
        <v>7</v>
      </c>
    </row>
    <row r="2" ht="43.2" spans="1:9">
      <c r="A2" s="9">
        <v>1</v>
      </c>
      <c r="B2" s="10" t="s">
        <v>92</v>
      </c>
      <c r="C2" s="10" t="s">
        <v>104</v>
      </c>
      <c r="D2" s="11" t="s">
        <v>10</v>
      </c>
      <c r="E2" s="11">
        <v>627</v>
      </c>
      <c r="F2" s="12"/>
      <c r="G2" s="12">
        <f>E2*F2</f>
        <v>0</v>
      </c>
      <c r="H2" s="7"/>
      <c r="I2" s="12"/>
    </row>
    <row r="3" ht="43.2" spans="1:9">
      <c r="A3" s="9">
        <v>2</v>
      </c>
      <c r="B3" s="10" t="s">
        <v>92</v>
      </c>
      <c r="C3" s="10" t="s">
        <v>105</v>
      </c>
      <c r="D3" s="11" t="s">
        <v>10</v>
      </c>
      <c r="E3" s="11">
        <v>1224</v>
      </c>
      <c r="F3" s="12"/>
      <c r="G3" s="12">
        <f>E3*F3</f>
        <v>0</v>
      </c>
      <c r="H3" s="7"/>
      <c r="I3" s="12"/>
    </row>
    <row r="4" spans="8:8">
      <c r="H4" s="7"/>
    </row>
    <row r="5" spans="8:8">
      <c r="H5" s="7"/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view="pageBreakPreview" zoomScaleNormal="100" topLeftCell="A2" workbookViewId="0">
      <selection activeCell="H11" sqref="H11"/>
    </sheetView>
  </sheetViews>
  <sheetFormatPr defaultColWidth="8.88888888888889" defaultRowHeight="14.4" outlineLevelRow="2"/>
  <cols>
    <col min="1" max="1" width="7.11111111111111" customWidth="1"/>
    <col min="2" max="2" width="7.33333333333333" customWidth="1"/>
    <col min="3" max="3" width="19.2222222222222" customWidth="1"/>
    <col min="8" max="8" width="8.88888888888889" style="1"/>
  </cols>
  <sheetData>
    <row r="1" ht="21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30</v>
      </c>
      <c r="I1" s="2" t="s">
        <v>7</v>
      </c>
    </row>
    <row r="2" ht="75.6" spans="1:9">
      <c r="A2" s="4">
        <v>1</v>
      </c>
      <c r="B2" s="5" t="s">
        <v>17</v>
      </c>
      <c r="C2" s="5" t="s">
        <v>106</v>
      </c>
      <c r="D2" s="4" t="s">
        <v>10</v>
      </c>
      <c r="E2" s="4">
        <f>167.5+4.11</f>
        <v>171.61</v>
      </c>
      <c r="F2" s="6"/>
      <c r="G2" s="6">
        <f>E2*F2</f>
        <v>0</v>
      </c>
      <c r="H2" s="7"/>
      <c r="I2" s="6"/>
    </row>
    <row r="3" ht="75.6" spans="1:9">
      <c r="A3" s="4">
        <v>2</v>
      </c>
      <c r="B3" s="5" t="s">
        <v>17</v>
      </c>
      <c r="C3" s="5" t="s">
        <v>107</v>
      </c>
      <c r="D3" s="4" t="s">
        <v>10</v>
      </c>
      <c r="E3" s="4" t="s">
        <v>108</v>
      </c>
      <c r="F3" s="6"/>
      <c r="G3" s="6">
        <f>E3*F3</f>
        <v>0</v>
      </c>
      <c r="H3" s="8"/>
      <c r="I3" s="6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汇总版</vt:lpstr>
      <vt:lpstr>复合管</vt:lpstr>
      <vt:lpstr>镀锌钢管</vt:lpstr>
      <vt:lpstr>铸铁管</vt:lpstr>
      <vt:lpstr>阀部件</vt:lpstr>
      <vt:lpstr>电气配管</vt:lpstr>
      <vt:lpstr>室外电气配管</vt:lpstr>
      <vt:lpstr>室外给排水管道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东走西顾</cp:lastModifiedBy>
  <dcterms:created xsi:type="dcterms:W3CDTF">2022-08-21T06:41:00Z</dcterms:created>
  <dcterms:modified xsi:type="dcterms:W3CDTF">2022-08-26T07:25:54Z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14B9D579680C4ADBB7E0B312EF05AC66</vt:lpwstr>
  </property>
  <property fmtid="{D5CDD505-2E9C-101B-9397-08002B2CF9AE}" pid="3" name="KSOProductBuildVer">
    <vt:lpwstr>2052-11.1.0.12353</vt:lpwstr>
  </property>
</Properties>
</file>